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8 - CENTRAL DE COMPRAS\FABIO\OBRAS 2025\REFORMA PEQUENO POLEGAR\"/>
    </mc:Choice>
  </mc:AlternateContent>
  <xr:revisionPtr revIDLastSave="0" documentId="13_ncr:1_{88C7704F-50CB-4A11-A1B0-C7CB16CBC454}" xr6:coauthVersionLast="47" xr6:coauthVersionMax="47" xr10:uidLastSave="{00000000-0000-0000-0000-000000000000}"/>
  <bookViews>
    <workbookView xWindow="-108" yWindow="-108" windowWidth="23256" windowHeight="12576" xr2:uid="{A199E552-64DC-4FA2-9461-1710E493F2AF}"/>
  </bookViews>
  <sheets>
    <sheet name="Planilha Convento" sheetId="2" r:id="rId1"/>
    <sheet name="Cronograma Convento" sheetId="4" r:id="rId2"/>
    <sheet name="BDI" sheetId="5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5" l="1"/>
  <c r="C16" i="5"/>
  <c r="F15" i="4"/>
  <c r="D15" i="4"/>
  <c r="E15" i="4"/>
  <c r="E11" i="4"/>
  <c r="F11" i="4"/>
  <c r="G13" i="4"/>
  <c r="F13" i="4"/>
  <c r="G11" i="4"/>
  <c r="E9" i="4"/>
  <c r="E14" i="4" l="1"/>
  <c r="G15" i="4"/>
  <c r="F14" i="4"/>
  <c r="G9" i="4"/>
  <c r="H15" i="2" l="1"/>
  <c r="I15" i="2" s="1"/>
  <c r="I14" i="2" s="1"/>
  <c r="H12" i="2"/>
  <c r="I12" i="2" s="1"/>
  <c r="H13" i="2"/>
  <c r="I13" i="2" s="1"/>
  <c r="H11" i="2"/>
  <c r="I11" i="2" s="1"/>
  <c r="H8" i="2"/>
  <c r="H9" i="2"/>
  <c r="H7" i="2"/>
  <c r="I9" i="2"/>
  <c r="I8" i="2"/>
  <c r="I7" i="2"/>
  <c r="I6" i="2" l="1"/>
  <c r="I10" i="2"/>
  <c r="I16" i="2" l="1"/>
</calcChain>
</file>

<file path=xl/sharedStrings.xml><?xml version="1.0" encoding="utf-8"?>
<sst xmlns="http://schemas.openxmlformats.org/spreadsheetml/2006/main" count="109" uniqueCount="89">
  <si>
    <t>ITEM</t>
  </si>
  <si>
    <t>CÓDIGO</t>
  </si>
  <si>
    <t xml:space="preserve">DESCRIÇÃO </t>
  </si>
  <si>
    <t>FONTE</t>
  </si>
  <si>
    <t>UNIDADE</t>
  </si>
  <si>
    <t>QUANTIDADE</t>
  </si>
  <si>
    <t>PREÇO TOTAL</t>
  </si>
  <si>
    <t>PINTURA LÁTEX ACRÍLICA PREMIUM, APLICAÇÃO MANUAL EM PAREDES, DUAS DEMÃOS. AF_04/2023</t>
  </si>
  <si>
    <t>SINAPI</t>
  </si>
  <si>
    <t>m²</t>
  </si>
  <si>
    <t>ED-50266</t>
  </si>
  <si>
    <t>LIMPEZA FINAL PARA ENTREGA DA OBRA</t>
  </si>
  <si>
    <t>SETOP</t>
  </si>
  <si>
    <t>ED-51156</t>
  </si>
  <si>
    <t>VIDRO COMUM TRANSPARENTE INCOLOR, ESP. 4MM, INCLUSIVE FIXAÇÃO E VEDAÇÃO COM GUARNIÇÃO/GAXETA DE BORRACHA NEOPRENE, FORNECIMENTO E INSTALAÇÃO, EXCLUSIVE CAIXILHO/PERFIL</t>
  </si>
  <si>
    <t>EMASSAMENTO COM MASSA LÁTEX, APLICAÇÃO EM PAREDE, UMA DEMÃO, LIXAMENTO MANUAL. AF_04/2023</t>
  </si>
  <si>
    <t>FUNDO SELADOR ACRÍLICO, APLICAÇÃO MANUAL EM PAREDE, UMA DEMÃO. AF_04/2023</t>
  </si>
  <si>
    <t>PREÇO COM BDI</t>
  </si>
  <si>
    <t>PREÇO SEM BDI</t>
  </si>
  <si>
    <t>1.1</t>
  </si>
  <si>
    <t>1.2</t>
  </si>
  <si>
    <t>SUBTOTAL =</t>
  </si>
  <si>
    <t>2.1</t>
  </si>
  <si>
    <t>2.2</t>
  </si>
  <si>
    <t>2.3</t>
  </si>
  <si>
    <t>ESQUADRIAS</t>
  </si>
  <si>
    <t>3.1</t>
  </si>
  <si>
    <t>6.1</t>
  </si>
  <si>
    <t>PREÇO TOTAL COM BDI =</t>
  </si>
  <si>
    <t>DATA: ABRIL DE 2025</t>
  </si>
  <si>
    <t>AUTOR: ABNER FERREIRA DE MELO</t>
  </si>
  <si>
    <t>PRAZO DE EXECUÇÃO = 2 MESES</t>
  </si>
  <si>
    <t>SETOP - AGOSTO 2023</t>
  </si>
  <si>
    <t>SINAPI - AGOSTO 2024</t>
  </si>
  <si>
    <t>REFERÊNCIAS:</t>
  </si>
  <si>
    <t>ED-49587</t>
  </si>
  <si>
    <t>FOLHA DE PORTA EM MADEIRA, DIMENSÃO (80X210)CM, ACABAMENTO NATURAL PARA PINTURA/VERNIZ, TIPO PRANCHETA/SARRAFEADA, INCLUSIVE ASSENTAMENTO, EXCLUSIVE MARCO, FERRAGENS E PINTURA/VERNIZ</t>
  </si>
  <si>
    <t>un</t>
  </si>
  <si>
    <t>ED-50371</t>
  </si>
  <si>
    <t>CARPINTEIRO DE ESQUADRIA COM ENCARGOS COMPLEMENTARES</t>
  </si>
  <si>
    <t>hora</t>
  </si>
  <si>
    <t>1.3</t>
  </si>
  <si>
    <t>PLANILHA ORÇAMENTÁRIA - REFORMA DO PRÉ-ESCOLAR ALUGADO NA RUA RONCADOR, Nº 330, BAIRRO CENTRO</t>
  </si>
  <si>
    <t>CRONOGRAMA FÍSICO-FINANCEIRO</t>
  </si>
  <si>
    <t>PRAZO DA OBRA: 2 MESES</t>
  </si>
  <si>
    <t>ETAPAS/DESCRIÇÃO</t>
  </si>
  <si>
    <t>TOTAL  ETAPAS</t>
  </si>
  <si>
    <t>MÊS 1</t>
  </si>
  <si>
    <t>MÊS 2</t>
  </si>
  <si>
    <t>SOMA</t>
  </si>
  <si>
    <t>PINTURA</t>
  </si>
  <si>
    <t>Físico %</t>
  </si>
  <si>
    <t>Financeiro</t>
  </si>
  <si>
    <t>SERVIÇOS FINAIS</t>
  </si>
  <si>
    <t>TOTAL</t>
  </si>
  <si>
    <t>BDI = 26,5%</t>
  </si>
  <si>
    <r>
      <rPr>
        <b/>
        <sz val="12"/>
        <rFont val="Calibri"/>
        <family val="2"/>
        <scheme val="minor"/>
      </rPr>
      <t>FÍSICO/
FINANCEIRO</t>
    </r>
  </si>
  <si>
    <r>
      <rPr>
        <b/>
        <sz val="12"/>
        <color theme="1"/>
        <rFont val="Calibri"/>
        <family val="2"/>
        <scheme val="minor"/>
      </rPr>
      <t>PINTURA</t>
    </r>
    <r>
      <rPr>
        <sz val="12"/>
        <color theme="1"/>
        <rFont val="Calibri"/>
        <family val="2"/>
        <scheme val="minor"/>
      </rPr>
      <t xml:space="preserve"> </t>
    </r>
  </si>
  <si>
    <t>DATA: 08/05/2025</t>
  </si>
  <si>
    <t>OBRA: REFORMA DO PRÉ ESCOLAR PEQUENO POLEGAR</t>
  </si>
  <si>
    <t>ENDEREÇO: RUA RONCADOR, N.º 330, BAIRRO CENTRO, UNAÍ-MG</t>
  </si>
  <si>
    <t>TIPO DE OBRA DO EMPREENDIMENTO: REFORMA</t>
  </si>
  <si>
    <t>DESONERAÇÃO: SIM</t>
  </si>
  <si>
    <t>COMPOSIÇÃO DE BDI</t>
  </si>
  <si>
    <t xml:space="preserve">ITENS </t>
  </si>
  <si>
    <t>DESCRIÇÃO</t>
  </si>
  <si>
    <t>PERCENTUAL</t>
  </si>
  <si>
    <t>1.0</t>
  </si>
  <si>
    <t>ADMINISTRAÇÃO CENTRAL</t>
  </si>
  <si>
    <t>2.0</t>
  </si>
  <si>
    <t>SEGURO + GARANTIA</t>
  </si>
  <si>
    <t>3.0</t>
  </si>
  <si>
    <t>RISCO</t>
  </si>
  <si>
    <t>4.0</t>
  </si>
  <si>
    <t>DESPESAS FINANCEIRAS</t>
  </si>
  <si>
    <t>5.0</t>
  </si>
  <si>
    <t>LUCRO</t>
  </si>
  <si>
    <t>6.0</t>
  </si>
  <si>
    <t>TRIBUTOS</t>
  </si>
  <si>
    <t>COFINS</t>
  </si>
  <si>
    <t>6.2</t>
  </si>
  <si>
    <t>PIS</t>
  </si>
  <si>
    <t>6.3</t>
  </si>
  <si>
    <t>ISS</t>
  </si>
  <si>
    <t>6.4</t>
  </si>
  <si>
    <t>CPRB</t>
  </si>
  <si>
    <t xml:space="preserve">TOTAL </t>
  </si>
  <si>
    <t>OS VALORES DE BDI FORAM CALCULADOS COM O EMPREGO DA FÓRMULA:</t>
  </si>
  <si>
    <t>OBRA: REFORMA DO ANTIGO PRÉ-ESCOLAR PEQUENO POLEGAR, RUA RONCADOR, N.º 330, BAIRRO CENTRO, UNAÍ-MG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</si>
</sst>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Arial"/>
      <family val="2"/>
    </font>
    <font>
      <b/>
      <sz val="12"/>
      <color indexed="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9" fontId="6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horizontal="left" vertical="top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9" fontId="5" fillId="0" borderId="1" xfId="0" applyNumberFormat="1" applyFont="1" applyBorder="1" applyAlignment="1">
      <alignment horizontal="center" vertical="top" shrinkToFit="1"/>
    </xf>
    <xf numFmtId="9" fontId="5" fillId="0" borderId="1" xfId="0" applyNumberFormat="1" applyFont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center" vertical="top" shrinkToFit="1"/>
    </xf>
    <xf numFmtId="0" fontId="5" fillId="4" borderId="1" xfId="0" applyFont="1" applyFill="1" applyBorder="1" applyAlignment="1">
      <alignment horizontal="center" wrapText="1"/>
    </xf>
    <xf numFmtId="4" fontId="5" fillId="4" borderId="1" xfId="0" applyNumberFormat="1" applyFont="1" applyFill="1" applyBorder="1" applyAlignment="1">
      <alignment horizontal="center" vertical="top" shrinkToFit="1"/>
    </xf>
    <xf numFmtId="0" fontId="3" fillId="5" borderId="1" xfId="0" applyFont="1" applyFill="1" applyBorder="1" applyAlignment="1">
      <alignment horizontal="center" vertical="top" wrapText="1"/>
    </xf>
    <xf numFmtId="164" fontId="5" fillId="5" borderId="1" xfId="0" applyNumberFormat="1" applyFont="1" applyFill="1" applyBorder="1" applyAlignment="1">
      <alignment horizontal="center" vertical="top" shrinkToFit="1"/>
    </xf>
    <xf numFmtId="164" fontId="5" fillId="6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horizontal="left" vertical="top" wrapText="1"/>
    </xf>
    <xf numFmtId="164" fontId="2" fillId="4" borderId="1" xfId="0" applyNumberFormat="1" applyFont="1" applyFill="1" applyBorder="1" applyAlignment="1">
      <alignment horizontal="center" vertical="center"/>
    </xf>
    <xf numFmtId="0" fontId="4" fillId="0" borderId="23" xfId="0" applyFont="1" applyBorder="1" applyAlignment="1">
      <alignment horizontal="left" vertical="center" wrapText="1"/>
    </xf>
    <xf numFmtId="0" fontId="1" fillId="0" borderId="25" xfId="1" applyFont="1" applyBorder="1" applyAlignment="1">
      <alignment horizontal="center" vertical="center"/>
    </xf>
    <xf numFmtId="0" fontId="1" fillId="0" borderId="26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/>
    </xf>
    <xf numFmtId="0" fontId="1" fillId="0" borderId="2" xfId="1" applyFont="1" applyBorder="1" applyAlignment="1">
      <alignment horizontal="left"/>
    </xf>
    <xf numFmtId="4" fontId="1" fillId="0" borderId="29" xfId="1" applyNumberFormat="1" applyFont="1" applyBorder="1" applyAlignment="1">
      <alignment horizontal="center" vertical="center"/>
    </xf>
    <xf numFmtId="0" fontId="1" fillId="0" borderId="3" xfId="1" applyFont="1" applyBorder="1" applyAlignment="1">
      <alignment horizontal="left"/>
    </xf>
    <xf numFmtId="0" fontId="4" fillId="0" borderId="30" xfId="1" applyFont="1" applyBorder="1" applyAlignment="1">
      <alignment horizontal="center"/>
    </xf>
    <xf numFmtId="0" fontId="1" fillId="0" borderId="1" xfId="1" applyFont="1" applyBorder="1" applyAlignment="1">
      <alignment horizontal="left"/>
    </xf>
    <xf numFmtId="0" fontId="4" fillId="0" borderId="18" xfId="1" applyFont="1" applyBorder="1"/>
    <xf numFmtId="0" fontId="1" fillId="0" borderId="31" xfId="1" applyFont="1" applyBorder="1" applyAlignment="1">
      <alignment horizontal="right"/>
    </xf>
    <xf numFmtId="10" fontId="4" fillId="0" borderId="32" xfId="2" applyNumberFormat="1" applyFont="1" applyBorder="1" applyAlignment="1">
      <alignment horizontal="center"/>
    </xf>
    <xf numFmtId="0" fontId="1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center"/>
    </xf>
    <xf numFmtId="164" fontId="1" fillId="3" borderId="1" xfId="0" applyNumberFormat="1" applyFont="1" applyFill="1" applyBorder="1" applyAlignment="1">
      <alignment horizontal="center"/>
    </xf>
    <xf numFmtId="1" fontId="5" fillId="0" borderId="1" xfId="0" applyNumberFormat="1" applyFont="1" applyBorder="1" applyAlignment="1">
      <alignment horizontal="center" vertical="top" shrinkToFi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0" fillId="0" borderId="0" xfId="0" applyAlignment="1">
      <alignment horizontal="center"/>
    </xf>
  </cellXfs>
  <cellStyles count="3">
    <cellStyle name="Normal" xfId="0" builtinId="0"/>
    <cellStyle name="Normal 2" xfId="1" xr:uid="{BF8077CD-D9F2-4454-99AB-E288D81974CA}"/>
    <cellStyle name="Porcentagem 2" xfId="2" xr:uid="{D6AE325A-21DD-473B-997A-41EFEF48CD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7620</xdr:rowOff>
    </xdr:from>
    <xdr:to>
      <xdr:col>2</xdr:col>
      <xdr:colOff>2286000</xdr:colOff>
      <xdr:row>2</xdr:row>
      <xdr:rowOff>182880</xdr:rowOff>
    </xdr:to>
    <xdr:pic>
      <xdr:nvPicPr>
        <xdr:cNvPr id="2" name="image2.png" descr="Placa azul com letras brancas em fundo preto&#10;&#10;Descrição gerada automaticamente com confiança média">
          <a:extLst>
            <a:ext uri="{FF2B5EF4-FFF2-40B4-BE49-F238E27FC236}">
              <a16:creationId xmlns:a16="http://schemas.microsoft.com/office/drawing/2014/main" id="{EBCF873C-5592-4347-8359-FDE527E72073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571500" y="7620"/>
          <a:ext cx="2941320" cy="571500"/>
        </a:xfrm>
        <a:prstGeom prst="rect">
          <a:avLst/>
        </a:prstGeom>
        <a:ln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1729741</xdr:colOff>
      <xdr:row>0</xdr:row>
      <xdr:rowOff>0</xdr:rowOff>
    </xdr:from>
    <xdr:to>
      <xdr:col>5</xdr:col>
      <xdr:colOff>167640</xdr:colOff>
      <xdr:row>2</xdr:row>
      <xdr:rowOff>171450</xdr:rowOff>
    </xdr:to>
    <xdr:pic>
      <xdr:nvPicPr>
        <xdr:cNvPr id="2" name="image1.png" descr="Placa azul com letras brancas em fundo preto&#10;&#10;Descrição gerada automaticamente com confiança média">
          <a:extLst>
            <a:ext uri="{FF2B5EF4-FFF2-40B4-BE49-F238E27FC236}">
              <a16:creationId xmlns:a16="http://schemas.microsoft.com/office/drawing/2014/main" id="{DFD0C50F-78D4-4962-958C-3844A7AD7648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339341" y="0"/>
          <a:ext cx="3916679" cy="537210"/>
        </a:xfrm>
        <a:prstGeom prst="rect">
          <a:avLst/>
        </a:prstGeom>
        <a:ln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1219200</xdr:colOff>
      <xdr:row>0</xdr:row>
      <xdr:rowOff>95250</xdr:rowOff>
    </xdr:from>
    <xdr:to>
      <xdr:col>2</xdr:col>
      <xdr:colOff>2421255</xdr:colOff>
      <xdr:row>4</xdr:row>
      <xdr:rowOff>142875</xdr:rowOff>
    </xdr:to>
    <xdr:pic>
      <xdr:nvPicPr>
        <xdr:cNvPr id="2" name="image1.png" descr="Placa azul com letras brancas em fundo preto&#10;&#10;Descrição gerada automaticamente com confiança média">
          <a:extLst>
            <a:ext uri="{FF2B5EF4-FFF2-40B4-BE49-F238E27FC236}">
              <a16:creationId xmlns:a16="http://schemas.microsoft.com/office/drawing/2014/main" id="{C1583801-5DE2-4734-97C4-BED09335E024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219200" y="95250"/>
          <a:ext cx="4585335" cy="779145"/>
        </a:xfrm>
        <a:prstGeom prst="rect">
          <a:avLst/>
        </a:prstGeom>
        <a:ln/>
      </xdr:spPr>
    </xdr:pic>
    <xdr:clientData/>
  </xdr:twoCellAnchor>
  <xdr:twoCellAnchor editAs="oneCell">
    <xdr:from>
      <xdr:col>1</xdr:col>
      <xdr:colOff>579120</xdr:colOff>
      <xdr:row>24</xdr:row>
      <xdr:rowOff>83820</xdr:rowOff>
    </xdr:from>
    <xdr:to>
      <xdr:col>2</xdr:col>
      <xdr:colOff>1967865</xdr:colOff>
      <xdr:row>32</xdr:row>
      <xdr:rowOff>169545</xdr:rowOff>
    </xdr:to>
    <xdr:pic>
      <xdr:nvPicPr>
        <xdr:cNvPr id="3" name="Picture 16">
          <a:extLst>
            <a:ext uri="{FF2B5EF4-FFF2-40B4-BE49-F238E27FC236}">
              <a16:creationId xmlns:a16="http://schemas.microsoft.com/office/drawing/2014/main" id="{82A32A02-704A-48F7-B9A9-315A0DF84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661160" y="4777740"/>
          <a:ext cx="3552825" cy="15487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E1B7F-1452-4961-8D32-42D905D36F4F}">
  <dimension ref="A1:I16"/>
  <sheetViews>
    <sheetView tabSelected="1" workbookViewId="0">
      <selection activeCell="L9" sqref="L9"/>
    </sheetView>
  </sheetViews>
  <sheetFormatPr defaultRowHeight="14.4" x14ac:dyDescent="0.3"/>
  <cols>
    <col min="1" max="1" width="7.77734375" customWidth="1"/>
    <col min="2" max="2" width="10.109375" customWidth="1"/>
    <col min="3" max="3" width="67.109375" style="1" customWidth="1"/>
    <col min="4" max="4" width="9.6640625" customWidth="1"/>
    <col min="5" max="5" width="10.109375" customWidth="1"/>
    <col min="6" max="6" width="14" customWidth="1"/>
    <col min="7" max="7" width="15.77734375" customWidth="1"/>
    <col min="8" max="8" width="16.33203125" customWidth="1"/>
    <col min="9" max="9" width="14.44140625" customWidth="1"/>
  </cols>
  <sheetData>
    <row r="1" spans="1:9" ht="15.6" x14ac:dyDescent="0.3">
      <c r="A1" s="47"/>
      <c r="B1" s="47"/>
      <c r="C1" s="47"/>
      <c r="D1" s="44" t="s">
        <v>29</v>
      </c>
      <c r="E1" s="44"/>
      <c r="F1" s="44"/>
      <c r="G1" s="48" t="s">
        <v>34</v>
      </c>
      <c r="H1" s="48"/>
      <c r="I1" s="48"/>
    </row>
    <row r="2" spans="1:9" ht="15.6" x14ac:dyDescent="0.3">
      <c r="A2" s="47"/>
      <c r="B2" s="47"/>
      <c r="C2" s="47"/>
      <c r="D2" s="44" t="s">
        <v>30</v>
      </c>
      <c r="E2" s="44"/>
      <c r="F2" s="44"/>
      <c r="G2" s="48" t="s">
        <v>32</v>
      </c>
      <c r="H2" s="48"/>
      <c r="I2" s="48"/>
    </row>
    <row r="3" spans="1:9" ht="15.6" x14ac:dyDescent="0.3">
      <c r="A3" s="47"/>
      <c r="B3" s="47"/>
      <c r="C3" s="47"/>
      <c r="D3" s="44" t="s">
        <v>31</v>
      </c>
      <c r="E3" s="44"/>
      <c r="F3" s="44"/>
      <c r="G3" s="48" t="s">
        <v>33</v>
      </c>
      <c r="H3" s="48"/>
      <c r="I3" s="48"/>
    </row>
    <row r="4" spans="1:9" ht="15.6" x14ac:dyDescent="0.3">
      <c r="A4" s="44" t="s">
        <v>42</v>
      </c>
      <c r="B4" s="44"/>
      <c r="C4" s="44"/>
      <c r="D4" s="44"/>
      <c r="E4" s="44"/>
      <c r="F4" s="44"/>
      <c r="G4" s="44"/>
      <c r="H4" s="44" t="s">
        <v>55</v>
      </c>
      <c r="I4" s="44"/>
    </row>
    <row r="5" spans="1:9" ht="15.6" x14ac:dyDescent="0.3">
      <c r="A5" s="14" t="s">
        <v>0</v>
      </c>
      <c r="B5" s="14" t="s">
        <v>1</v>
      </c>
      <c r="C5" s="21" t="s">
        <v>2</v>
      </c>
      <c r="D5" s="14" t="s">
        <v>3</v>
      </c>
      <c r="E5" s="14" t="s">
        <v>4</v>
      </c>
      <c r="F5" s="14" t="s">
        <v>5</v>
      </c>
      <c r="G5" s="15" t="s">
        <v>18</v>
      </c>
      <c r="H5" s="15" t="s">
        <v>17</v>
      </c>
      <c r="I5" s="15" t="s">
        <v>6</v>
      </c>
    </row>
    <row r="6" spans="1:9" ht="15.6" x14ac:dyDescent="0.3">
      <c r="A6" s="14">
        <v>1</v>
      </c>
      <c r="B6" s="14"/>
      <c r="C6" s="42" t="s">
        <v>25</v>
      </c>
      <c r="D6" s="46"/>
      <c r="E6" s="46"/>
      <c r="F6" s="46"/>
      <c r="G6" s="46"/>
      <c r="H6" s="15" t="s">
        <v>21</v>
      </c>
      <c r="I6" s="15">
        <f>SUM(I7:I8)</f>
        <v>872.60964999999999</v>
      </c>
    </row>
    <row r="7" spans="1:9" ht="62.4" x14ac:dyDescent="0.3">
      <c r="A7" s="16" t="s">
        <v>19</v>
      </c>
      <c r="B7" s="16" t="s">
        <v>13</v>
      </c>
      <c r="C7" s="22" t="s">
        <v>14</v>
      </c>
      <c r="D7" s="16" t="s">
        <v>12</v>
      </c>
      <c r="E7" s="16" t="s">
        <v>9</v>
      </c>
      <c r="F7" s="16">
        <v>2</v>
      </c>
      <c r="G7" s="17">
        <v>168.06</v>
      </c>
      <c r="H7" s="17">
        <f>G7*1.265</f>
        <v>212.5959</v>
      </c>
      <c r="I7" s="17">
        <f>H7*F7</f>
        <v>425.1918</v>
      </c>
    </row>
    <row r="8" spans="1:9" ht="62.4" x14ac:dyDescent="0.3">
      <c r="A8" s="16" t="s">
        <v>20</v>
      </c>
      <c r="B8" s="16" t="s">
        <v>35</v>
      </c>
      <c r="C8" s="25" t="s">
        <v>36</v>
      </c>
      <c r="D8" s="16" t="s">
        <v>12</v>
      </c>
      <c r="E8" s="16" t="s">
        <v>37</v>
      </c>
      <c r="F8" s="16">
        <v>1</v>
      </c>
      <c r="G8" s="16">
        <v>353.69</v>
      </c>
      <c r="H8" s="17">
        <f t="shared" ref="H8:H9" si="0">G8*1.265</f>
        <v>447.41784999999999</v>
      </c>
      <c r="I8" s="17">
        <f>H8*F8</f>
        <v>447.41784999999999</v>
      </c>
    </row>
    <row r="9" spans="1:9" ht="15.6" x14ac:dyDescent="0.3">
      <c r="A9" s="16" t="s">
        <v>41</v>
      </c>
      <c r="B9" s="16" t="s">
        <v>38</v>
      </c>
      <c r="C9" s="23" t="s">
        <v>39</v>
      </c>
      <c r="D9" s="16" t="s">
        <v>12</v>
      </c>
      <c r="E9" s="16" t="s">
        <v>40</v>
      </c>
      <c r="F9" s="16">
        <v>6</v>
      </c>
      <c r="G9" s="16">
        <v>27.11</v>
      </c>
      <c r="H9" s="17">
        <f t="shared" si="0"/>
        <v>34.294149999999995</v>
      </c>
      <c r="I9" s="17">
        <f>H9*F9</f>
        <v>205.76489999999995</v>
      </c>
    </row>
    <row r="10" spans="1:9" ht="15.6" x14ac:dyDescent="0.3">
      <c r="A10" s="14">
        <v>2</v>
      </c>
      <c r="B10" s="18"/>
      <c r="C10" s="24" t="s">
        <v>57</v>
      </c>
      <c r="D10" s="45"/>
      <c r="E10" s="45"/>
      <c r="F10" s="45"/>
      <c r="G10" s="45"/>
      <c r="H10" s="15" t="s">
        <v>21</v>
      </c>
      <c r="I10" s="15">
        <f>SUM(I11:I13)</f>
        <v>37115.985499999995</v>
      </c>
    </row>
    <row r="11" spans="1:9" ht="31.2" x14ac:dyDescent="0.3">
      <c r="A11" s="16" t="s">
        <v>22</v>
      </c>
      <c r="B11" s="16">
        <v>88495</v>
      </c>
      <c r="C11" s="25" t="s">
        <v>15</v>
      </c>
      <c r="D11" s="16" t="s">
        <v>8</v>
      </c>
      <c r="E11" s="16" t="s">
        <v>9</v>
      </c>
      <c r="F11" s="16">
        <v>20</v>
      </c>
      <c r="G11" s="17">
        <v>10.95</v>
      </c>
      <c r="H11" s="17">
        <f>G11*1.265</f>
        <v>13.851749999999997</v>
      </c>
      <c r="I11" s="17">
        <f>H11*F11</f>
        <v>277.03499999999997</v>
      </c>
    </row>
    <row r="12" spans="1:9" ht="31.2" x14ac:dyDescent="0.3">
      <c r="A12" s="16" t="s">
        <v>23</v>
      </c>
      <c r="B12" s="16">
        <v>88485</v>
      </c>
      <c r="C12" s="25" t="s">
        <v>16</v>
      </c>
      <c r="D12" s="16" t="s">
        <v>8</v>
      </c>
      <c r="E12" s="16" t="s">
        <v>9</v>
      </c>
      <c r="F12" s="16">
        <v>1062</v>
      </c>
      <c r="G12" s="17">
        <v>4.09</v>
      </c>
      <c r="H12" s="17">
        <f t="shared" ref="H12:H13" si="1">G12*1.265</f>
        <v>5.1738499999999998</v>
      </c>
      <c r="I12" s="17">
        <f>H12*F12</f>
        <v>5494.6287000000002</v>
      </c>
    </row>
    <row r="13" spans="1:9" ht="31.2" x14ac:dyDescent="0.3">
      <c r="A13" s="16" t="s">
        <v>24</v>
      </c>
      <c r="B13" s="16">
        <v>88489</v>
      </c>
      <c r="C13" s="25" t="s">
        <v>7</v>
      </c>
      <c r="D13" s="16" t="s">
        <v>8</v>
      </c>
      <c r="E13" s="16" t="s">
        <v>9</v>
      </c>
      <c r="F13" s="16">
        <v>2036</v>
      </c>
      <c r="G13" s="17">
        <v>12.17</v>
      </c>
      <c r="H13" s="17">
        <f t="shared" si="1"/>
        <v>15.395049999999999</v>
      </c>
      <c r="I13" s="17">
        <f>H13*F13</f>
        <v>31344.321799999998</v>
      </c>
    </row>
    <row r="14" spans="1:9" ht="15.6" x14ac:dyDescent="0.3">
      <c r="A14" s="14">
        <v>3</v>
      </c>
      <c r="B14" s="18"/>
      <c r="C14" s="21" t="s">
        <v>53</v>
      </c>
      <c r="D14" s="45"/>
      <c r="E14" s="45"/>
      <c r="F14" s="45"/>
      <c r="G14" s="45"/>
      <c r="H14" s="15" t="s">
        <v>21</v>
      </c>
      <c r="I14" s="15">
        <f>SUM(I15)</f>
        <v>7717.5119999999988</v>
      </c>
    </row>
    <row r="15" spans="1:9" ht="15.6" x14ac:dyDescent="0.3">
      <c r="A15" s="16" t="s">
        <v>26</v>
      </c>
      <c r="B15" s="16" t="s">
        <v>10</v>
      </c>
      <c r="C15" s="26" t="s">
        <v>11</v>
      </c>
      <c r="D15" s="16" t="s">
        <v>12</v>
      </c>
      <c r="E15" s="16" t="s">
        <v>9</v>
      </c>
      <c r="F15" s="19">
        <v>930</v>
      </c>
      <c r="G15" s="17">
        <v>6.56</v>
      </c>
      <c r="H15" s="17">
        <f>G15*1.265</f>
        <v>8.2983999999999991</v>
      </c>
      <c r="I15" s="17">
        <f>H15*F15</f>
        <v>7717.5119999999988</v>
      </c>
    </row>
    <row r="16" spans="1:9" ht="15.6" x14ac:dyDescent="0.3">
      <c r="A16" s="20"/>
      <c r="B16" s="20"/>
      <c r="C16" s="27"/>
      <c r="D16" s="20"/>
      <c r="E16" s="20"/>
      <c r="F16" s="20"/>
      <c r="G16" s="43" t="s">
        <v>28</v>
      </c>
      <c r="H16" s="43"/>
      <c r="I16" s="15">
        <f>SUM(I14+I10+I6)</f>
        <v>45706.107149999996</v>
      </c>
    </row>
  </sheetData>
  <mergeCells count="13">
    <mergeCell ref="A1:C3"/>
    <mergeCell ref="D1:F1"/>
    <mergeCell ref="G1:I1"/>
    <mergeCell ref="D2:F2"/>
    <mergeCell ref="G2:I2"/>
    <mergeCell ref="D3:F3"/>
    <mergeCell ref="G3:I3"/>
    <mergeCell ref="G16:H16"/>
    <mergeCell ref="A4:G4"/>
    <mergeCell ref="H4:I4"/>
    <mergeCell ref="D10:G10"/>
    <mergeCell ref="D14:G14"/>
    <mergeCell ref="D6:G6"/>
  </mergeCells>
  <pageMargins left="0.25" right="0.25" top="0.75" bottom="0.75" header="0.3" footer="0.3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59D0B-A8DB-4946-9B12-8F21CB3DB673}">
  <dimension ref="A1:G15"/>
  <sheetViews>
    <sheetView workbookViewId="0">
      <selection activeCell="J13" sqref="J13"/>
    </sheetView>
  </sheetViews>
  <sheetFormatPr defaultRowHeight="14.4" x14ac:dyDescent="0.3"/>
  <cols>
    <col min="1" max="1" width="14.109375" customWidth="1"/>
    <col min="2" max="2" width="21.88671875" customWidth="1"/>
    <col min="3" max="3" width="20.109375" customWidth="1"/>
    <col min="4" max="4" width="19.109375" customWidth="1"/>
    <col min="5" max="5" width="15.44140625" customWidth="1"/>
    <col min="6" max="6" width="17.5546875" customWidth="1"/>
    <col min="7" max="7" width="18.44140625" customWidth="1"/>
  </cols>
  <sheetData>
    <row r="1" spans="1:7" ht="14.4" customHeight="1" x14ac:dyDescent="0.3">
      <c r="A1" s="57"/>
      <c r="B1" s="58"/>
      <c r="C1" s="58"/>
      <c r="D1" s="58"/>
      <c r="E1" s="58"/>
      <c r="F1" s="58"/>
      <c r="G1" s="59"/>
    </row>
    <row r="2" spans="1:7" ht="14.4" customHeight="1" x14ac:dyDescent="0.3">
      <c r="A2" s="60"/>
      <c r="B2" s="61"/>
      <c r="C2" s="61"/>
      <c r="D2" s="61"/>
      <c r="E2" s="61"/>
      <c r="F2" s="61"/>
      <c r="G2" s="62"/>
    </row>
    <row r="3" spans="1:7" ht="14.4" customHeight="1" x14ac:dyDescent="0.3">
      <c r="A3" s="63"/>
      <c r="B3" s="64"/>
      <c r="C3" s="64"/>
      <c r="D3" s="64"/>
      <c r="E3" s="64"/>
      <c r="F3" s="64"/>
      <c r="G3" s="65"/>
    </row>
    <row r="4" spans="1:7" ht="15.6" x14ac:dyDescent="0.3">
      <c r="A4" s="52" t="s">
        <v>43</v>
      </c>
      <c r="B4" s="52"/>
      <c r="C4" s="52"/>
      <c r="D4" s="52"/>
      <c r="E4" s="52"/>
      <c r="F4" s="52"/>
      <c r="G4" s="52"/>
    </row>
    <row r="5" spans="1:7" ht="15.6" x14ac:dyDescent="0.3">
      <c r="A5" s="53" t="s">
        <v>58</v>
      </c>
      <c r="B5" s="53"/>
      <c r="C5" s="53" t="s">
        <v>59</v>
      </c>
      <c r="D5" s="53"/>
      <c r="E5" s="53"/>
      <c r="F5" s="53"/>
      <c r="G5" s="53"/>
    </row>
    <row r="6" spans="1:7" ht="15.6" x14ac:dyDescent="0.3">
      <c r="A6" s="53" t="s">
        <v>44</v>
      </c>
      <c r="B6" s="53"/>
      <c r="C6" s="54" t="s">
        <v>60</v>
      </c>
      <c r="D6" s="55"/>
      <c r="E6" s="55"/>
      <c r="F6" s="55"/>
      <c r="G6" s="56"/>
    </row>
    <row r="7" spans="1:7" ht="31.2" x14ac:dyDescent="0.3">
      <c r="A7" s="2" t="s">
        <v>0</v>
      </c>
      <c r="B7" s="2" t="s">
        <v>45</v>
      </c>
      <c r="C7" s="3" t="s">
        <v>56</v>
      </c>
      <c r="D7" s="2" t="s">
        <v>46</v>
      </c>
      <c r="E7" s="2" t="s">
        <v>47</v>
      </c>
      <c r="F7" s="2" t="s">
        <v>48</v>
      </c>
      <c r="G7" s="2" t="s">
        <v>49</v>
      </c>
    </row>
    <row r="8" spans="1:7" ht="15.6" x14ac:dyDescent="0.3">
      <c r="A8" s="49">
        <v>1</v>
      </c>
      <c r="B8" s="50" t="s">
        <v>25</v>
      </c>
      <c r="C8" s="4" t="s">
        <v>51</v>
      </c>
      <c r="D8" s="5">
        <v>1</v>
      </c>
      <c r="E8" s="5">
        <v>1</v>
      </c>
      <c r="F8" s="6"/>
      <c r="G8" s="5">
        <v>1</v>
      </c>
    </row>
    <row r="9" spans="1:7" ht="15.6" x14ac:dyDescent="0.3">
      <c r="A9" s="49"/>
      <c r="B9" s="50"/>
      <c r="C9" s="7" t="s">
        <v>52</v>
      </c>
      <c r="D9" s="28">
        <v>872.61</v>
      </c>
      <c r="E9" s="8">
        <f>D9</f>
        <v>872.61</v>
      </c>
      <c r="F9" s="9"/>
      <c r="G9" s="8">
        <f>E9</f>
        <v>872.61</v>
      </c>
    </row>
    <row r="10" spans="1:7" ht="15.6" x14ac:dyDescent="0.3">
      <c r="A10" s="49">
        <v>2</v>
      </c>
      <c r="B10" s="50" t="s">
        <v>50</v>
      </c>
      <c r="C10" s="4" t="s">
        <v>51</v>
      </c>
      <c r="D10" s="5">
        <v>1</v>
      </c>
      <c r="E10" s="5">
        <v>0.5</v>
      </c>
      <c r="F10" s="5">
        <v>0.5</v>
      </c>
      <c r="G10" s="5">
        <v>1</v>
      </c>
    </row>
    <row r="11" spans="1:7" ht="15.6" x14ac:dyDescent="0.3">
      <c r="A11" s="49"/>
      <c r="B11" s="51"/>
      <c r="C11" s="7" t="s">
        <v>52</v>
      </c>
      <c r="D11" s="8">
        <v>37115.99</v>
      </c>
      <c r="E11" s="8">
        <f>D11*E10</f>
        <v>18557.994999999999</v>
      </c>
      <c r="F11" s="8">
        <f>F10*D11</f>
        <v>18557.994999999999</v>
      </c>
      <c r="G11" s="8">
        <f>D11</f>
        <v>37115.99</v>
      </c>
    </row>
    <row r="12" spans="1:7" ht="15.6" x14ac:dyDescent="0.3">
      <c r="A12" s="49">
        <v>3</v>
      </c>
      <c r="B12" s="50" t="s">
        <v>53</v>
      </c>
      <c r="C12" s="4" t="s">
        <v>51</v>
      </c>
      <c r="D12" s="5">
        <v>1</v>
      </c>
      <c r="E12" s="5"/>
      <c r="F12" s="5">
        <v>1</v>
      </c>
      <c r="G12" s="5">
        <v>1</v>
      </c>
    </row>
    <row r="13" spans="1:7" ht="15.6" x14ac:dyDescent="0.3">
      <c r="A13" s="49"/>
      <c r="B13" s="50"/>
      <c r="C13" s="7" t="s">
        <v>52</v>
      </c>
      <c r="D13" s="8">
        <v>7717.51</v>
      </c>
      <c r="E13" s="10"/>
      <c r="F13" s="8">
        <f>D13</f>
        <v>7717.51</v>
      </c>
      <c r="G13" s="8">
        <f>D13</f>
        <v>7717.51</v>
      </c>
    </row>
    <row r="14" spans="1:7" ht="15.6" x14ac:dyDescent="0.3">
      <c r="A14" s="50" t="s">
        <v>54</v>
      </c>
      <c r="B14" s="50"/>
      <c r="C14" s="4" t="s">
        <v>51</v>
      </c>
      <c r="D14" s="5">
        <v>1</v>
      </c>
      <c r="E14" s="5">
        <f>E15/D15</f>
        <v>0.42512051452201904</v>
      </c>
      <c r="F14" s="5">
        <f>F15/D15</f>
        <v>0.57487948547798084</v>
      </c>
      <c r="G14" s="5">
        <v>1</v>
      </c>
    </row>
    <row r="15" spans="1:7" ht="15.6" x14ac:dyDescent="0.3">
      <c r="A15" s="50"/>
      <c r="B15" s="50"/>
      <c r="C15" s="11" t="s">
        <v>52</v>
      </c>
      <c r="D15" s="12">
        <f>D9+D11+D13</f>
        <v>45706.11</v>
      </c>
      <c r="E15" s="12">
        <f>E9+E11+E13</f>
        <v>19430.605</v>
      </c>
      <c r="F15" s="12">
        <f>F9+F11+F13</f>
        <v>26275.504999999997</v>
      </c>
      <c r="G15" s="13">
        <f>F15+E15</f>
        <v>45706.11</v>
      </c>
    </row>
  </sheetData>
  <mergeCells count="13">
    <mergeCell ref="A1:G3"/>
    <mergeCell ref="A4:G4"/>
    <mergeCell ref="A5:B5"/>
    <mergeCell ref="C5:G5"/>
    <mergeCell ref="A6:B6"/>
    <mergeCell ref="C6:G6"/>
    <mergeCell ref="A14:B15"/>
    <mergeCell ref="A8:A9"/>
    <mergeCell ref="B8:B9"/>
    <mergeCell ref="A10:A11"/>
    <mergeCell ref="B10:B11"/>
    <mergeCell ref="A12:A13"/>
    <mergeCell ref="B12:B13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FC09B-D5EF-472F-9CF8-FCD199A064CE}">
  <dimension ref="A1:C24"/>
  <sheetViews>
    <sheetView workbookViewId="0">
      <selection activeCell="F28" sqref="F28"/>
    </sheetView>
  </sheetViews>
  <sheetFormatPr defaultRowHeight="14.4" x14ac:dyDescent="0.3"/>
  <cols>
    <col min="1" max="1" width="15.77734375" customWidth="1"/>
    <col min="2" max="2" width="31.5546875" customWidth="1"/>
    <col min="3" max="3" width="39" customWidth="1"/>
  </cols>
  <sheetData>
    <row r="1" spans="1:3" x14ac:dyDescent="0.3">
      <c r="A1" s="66"/>
      <c r="B1" s="67"/>
      <c r="C1" s="68"/>
    </row>
    <row r="2" spans="1:3" x14ac:dyDescent="0.3">
      <c r="A2" s="69"/>
      <c r="B2" s="70"/>
      <c r="C2" s="71"/>
    </row>
    <row r="3" spans="1:3" x14ac:dyDescent="0.3">
      <c r="A3" s="69"/>
      <c r="B3" s="70"/>
      <c r="C3" s="71"/>
    </row>
    <row r="4" spans="1:3" x14ac:dyDescent="0.3">
      <c r="A4" s="69"/>
      <c r="B4" s="70"/>
      <c r="C4" s="71"/>
    </row>
    <row r="5" spans="1:3" ht="15" thickBot="1" x14ac:dyDescent="0.35">
      <c r="A5" s="72"/>
      <c r="B5" s="73"/>
      <c r="C5" s="74"/>
    </row>
    <row r="6" spans="1:3" ht="18" customHeight="1" x14ac:dyDescent="0.3">
      <c r="A6" s="80" t="s">
        <v>88</v>
      </c>
      <c r="B6" s="81"/>
      <c r="C6" s="82"/>
    </row>
    <row r="7" spans="1:3" ht="15.6" customHeight="1" thickBot="1" x14ac:dyDescent="0.35">
      <c r="A7" s="83"/>
      <c r="B7" s="84"/>
      <c r="C7" s="85"/>
    </row>
    <row r="8" spans="1:3" ht="16.2" thickBot="1" x14ac:dyDescent="0.35">
      <c r="A8" s="75" t="s">
        <v>61</v>
      </c>
      <c r="B8" s="76"/>
      <c r="C8" s="29" t="s">
        <v>62</v>
      </c>
    </row>
    <row r="9" spans="1:3" ht="16.2" thickBot="1" x14ac:dyDescent="0.35">
      <c r="A9" s="77" t="s">
        <v>63</v>
      </c>
      <c r="B9" s="78"/>
      <c r="C9" s="79"/>
    </row>
    <row r="10" spans="1:3" ht="15.6" x14ac:dyDescent="0.3">
      <c r="A10" s="30" t="s">
        <v>64</v>
      </c>
      <c r="B10" s="31" t="s">
        <v>65</v>
      </c>
      <c r="C10" s="32" t="s">
        <v>66</v>
      </c>
    </row>
    <row r="11" spans="1:3" ht="15.6" x14ac:dyDescent="0.3">
      <c r="A11" s="33" t="s">
        <v>67</v>
      </c>
      <c r="B11" s="34" t="s">
        <v>68</v>
      </c>
      <c r="C11" s="35">
        <v>3</v>
      </c>
    </row>
    <row r="12" spans="1:3" ht="15.6" x14ac:dyDescent="0.3">
      <c r="A12" s="33" t="s">
        <v>69</v>
      </c>
      <c r="B12" s="34" t="s">
        <v>70</v>
      </c>
      <c r="C12" s="35">
        <v>0.8</v>
      </c>
    </row>
    <row r="13" spans="1:3" ht="15.6" x14ac:dyDescent="0.3">
      <c r="A13" s="33" t="s">
        <v>71</v>
      </c>
      <c r="B13" s="34" t="s">
        <v>72</v>
      </c>
      <c r="C13" s="35">
        <v>0.97</v>
      </c>
    </row>
    <row r="14" spans="1:3" ht="15.6" x14ac:dyDescent="0.3">
      <c r="A14" s="33" t="s">
        <v>73</v>
      </c>
      <c r="B14" s="34" t="s">
        <v>74</v>
      </c>
      <c r="C14" s="35">
        <v>0.59</v>
      </c>
    </row>
    <row r="15" spans="1:3" ht="15.6" x14ac:dyDescent="0.3">
      <c r="A15" s="33" t="s">
        <v>75</v>
      </c>
      <c r="B15" s="34" t="s">
        <v>76</v>
      </c>
      <c r="C15" s="35">
        <v>7.25</v>
      </c>
    </row>
    <row r="16" spans="1:3" ht="15.6" x14ac:dyDescent="0.3">
      <c r="A16" s="33" t="s">
        <v>77</v>
      </c>
      <c r="B16" s="36" t="s">
        <v>78</v>
      </c>
      <c r="C16" s="35">
        <f>C17+C18+C19+C20</f>
        <v>10.65</v>
      </c>
    </row>
    <row r="17" spans="1:3" ht="15.6" x14ac:dyDescent="0.3">
      <c r="A17" s="37" t="s">
        <v>27</v>
      </c>
      <c r="B17" s="38" t="s">
        <v>79</v>
      </c>
      <c r="C17" s="35">
        <v>3</v>
      </c>
    </row>
    <row r="18" spans="1:3" ht="15.6" x14ac:dyDescent="0.3">
      <c r="A18" s="37" t="s">
        <v>80</v>
      </c>
      <c r="B18" s="38" t="s">
        <v>81</v>
      </c>
      <c r="C18" s="35">
        <v>0.65</v>
      </c>
    </row>
    <row r="19" spans="1:3" ht="15.6" x14ac:dyDescent="0.3">
      <c r="A19" s="37" t="s">
        <v>82</v>
      </c>
      <c r="B19" s="38" t="s">
        <v>83</v>
      </c>
      <c r="C19" s="35">
        <v>2.5</v>
      </c>
    </row>
    <row r="20" spans="1:3" ht="15.6" x14ac:dyDescent="0.3">
      <c r="A20" s="37" t="s">
        <v>84</v>
      </c>
      <c r="B20" s="38" t="s">
        <v>85</v>
      </c>
      <c r="C20" s="35">
        <v>4.5</v>
      </c>
    </row>
    <row r="21" spans="1:3" ht="16.2" thickBot="1" x14ac:dyDescent="0.35">
      <c r="A21" s="39"/>
      <c r="B21" s="40" t="s">
        <v>86</v>
      </c>
      <c r="C21" s="41">
        <f>(((1+C11/100+C12/100+C13/100)*(1+C14/100)*(1+C15/100))/(1-C16/100))-1</f>
        <v>0.26501156538892023</v>
      </c>
    </row>
    <row r="24" spans="1:3" x14ac:dyDescent="0.3">
      <c r="B24" s="86" t="s">
        <v>87</v>
      </c>
      <c r="C24" s="86"/>
    </row>
  </sheetData>
  <mergeCells count="5">
    <mergeCell ref="A1:C5"/>
    <mergeCell ref="A8:B8"/>
    <mergeCell ref="A9:C9"/>
    <mergeCell ref="A6:C7"/>
    <mergeCell ref="B24:C2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INs17D9v5rGXOohzM9KSPt9CwwYNIbej3OwDgiz9HUU=</DigestValue>
    </Reference>
    <Reference Type="http://www.w3.org/2000/09/xmldsig#Object" URI="#idOfficeObject">
      <DigestMethod Algorithm="http://www.w3.org/2001/04/xmlenc#sha256"/>
      <DigestValue>JCVoez6TkupcFpUfN/Czuz/fuyBJZcz7Alx+HA971uc=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96rytzeDhdZNZYu+JcXCg/cbTRA+y0jHVD8B4AczTm0=</DigestValue>
    </Reference>
  </SignedInfo>
  <SignatureValue>YKnB2iEpzmub/DnvFKF0yOkAA1+XQW8ZAp4V9Kx+cv6iNDJKwpLRnn3S2Y2AR4TWAf9WuM5PmTo3
XCMC0fMq+ZB/4PN1ZDyX1W8KBVvrast5g2O952+j5GcR0pX3wuvSSmYMs3r38Zm2LT/6N6CqvImf
IgzaKCo0XumFs2BXXDf43EU7geHYf79lNsWwgjYBrbMGGOMmsZITQpZTmCsuedaiMNWtbqqo+VDj
Uhb3Q/EypKec3AXWpCvtYKR12AHn4mXSBm7CQ9qU3kei+FojLqeF1ajbPdZNeEWgUwCh+xvilQuI
hhLpGl8wALoUqNO4u/42UtqrYTyrIqyGjqzqWw==</SignatureValue>
  <KeyInfo>
    <X509Data>
      <X509Certificate>MIIHsTCCBZmgAwIBAgIIfhtb+ncaTf8wDQYJKoZIhvcNAQELBQAwezELMAkGA1UEBhMCQlIxEzARBgNVBAoTCklDUC1CcmFzaWwxNjA0BgNVBAsTLVNlY3JldGFyaWEgZGEgUmVjZWl0YSBGZWRlcmFsIGRvIEJyYXNpbCAtIFJGQjEfMB0GA1UEAxMWQUMgQ09OU1VMVEkgQlJBU0lMIFJGQjAeFw0yNDExMjIxOTIwMjFaFw0yNzExMjIxOTIwMjFaMIHiMQswCQYDVQQGEwJCUjETMBEGA1UEChMKSUNQLUJyYXNpbDEXMBUGA1UECxMOMjkxMDM1MjIwMDAxMDkxNjA0BgNVBAsTLVNlY3JldGFyaWEgZGEgUmVjZWl0YSBGZWRlcmFsIGRvIEJyYXNpbCAtIFJGQjEVMBMGA1UECxMMUkZCIGUtQ1BGIEEzMRQwEgYDVQQLEwsoRU0gQlJBTkNPKTETMBEGA1UECxMKcHJlc2VuY2lhbDErMCkGA1UEAxMiQUJORVIgRkVSUkVJUkEgREUgTUVMTzoxNTM0NDM1OTY0MDCCASIwDQYJKoZIhvcNAQEBBQADggEPADCCAQoCggEBALh/8j1jtp8rBkDAKzaf0jlqdK/T+sZbqwQdiP/Z6VKjYJ4kdQbfo6WI73Kstr7oNIINXGglFhD4D1SpCd0q2F+qFnwMeOosql1F3SO+pMcR6BOmXqIoMusWTDHxCcR4+EQ4nwAgWz0c5PGoKTkZ4mTwzb5DuXAwZh14rlFAwM+3j0r8WUGV2IZCQjWuTwROevKKlHxrIn8JYZHJQoa1eJEAzx6FC1c6FvSnEUNredu2n0ylSCtbHimUwwADGiRw7xn2TVJx8rdk8V3KvGZjpSYXgrS5sJLkQcOQGDyoJYNVuE9bH320Q0OUX/Kp2JIVuTx3kw4ldU7nf0WWmW5zlQUCAwEAAaOCAs8wggLLMB8GA1UdIwQYMBaAFK7xoXB2E2r755R3nDIsV8sUOFnfMA4GA1UdDwEB/wQEAwIF4DCBgAYDVR0gBHkwdzB1BgZgTAECAz4wazBpBggrBgEFBQcCARZdaHR0cDovL3JlcG9zaXRvcmlvLmFjY29uc3VsdGlicmFzaWwuY29tLmJyL2FjLWFjY29uc3VsdGlicmFzaWxyZmIvZHBjLWFjY29uc3VsdGlicmFzaWxyZmIucGRmMIHgBgNVHR8EgdgwgdUwaKBmoGSGYmh0dHA6Ly9yZXBvc2l0b3Jpby5hY2NvbnN1bHRpYnJhc2lsLmNvbS5ici9hYy1hY2NvbnN1bHRpYnJhc2lscmZiL2xjci1hYy1hY2NvbnN1bHRpYnJhc2lscmZidjQuY3JsMGmgZ6BlhmNodHRwOi8vcmVwb3NpdG9yaW8yLmFjY29uc3VsdGlicmFzaWwuY29tLmJyL2FjLWFjY29uc3VsdGlicmFzaWxyZmIvbGNyLWFjLWFjY29uc3VsdGlicmFzaWxyZmJ2NC5jcmwwegYIKwYBBQUHAQEEbjBsMGoGCCsGAQUFBzAChl5odHRwOi8vcmVwb3NpdG9yaW8uYWNjb25zdWx0aWJyYXNpbC5jb20uYnIvYWMtYWNjb25zdWx0aWJyYXNpbHJmYi9hYy1hY2NvbnN1bHRpYnJhc2lscmZidjQucDdiMIGWBgNVHREEgY4wgYuBFkFCTkVSQlVSSVRJU0BHTUFJTC5DT02gOAYFYEwBAwGgLxMtMDIxMjIwMDExNTM0NDM1OTY0MDAwMDAwMDAwMDAwMDAwMDAwMDAwMDAwMDAwoB4GBWBMAQMFoBUTEzAwMDAwMDAwMDAwMDAwMDAwMDCgFwYFYEwBAwagDhMMMDAwMDAwMDAwMDAwMB0GA1UdJQQWMBQGCCsGAQUFBwMCBggrBgEFBQcDBDANBgkqhkiG9w0BAQsFAAOCAgEAWCrrzWdwXGXm2QyOrba9x9DCQgx4vAqFuKJAd5mxZZODooyhHplmVx6dLMKFgkg+wX+D5R7DxtMg5ClwjuIPqCfPNnGOUlHcbVr2YTswQzbeKrCsPzaI0yyo01BCMOSxvUCN0mP7qmhncytg+Lh4Iwh8t2ntna6r14Uq1DtUEVxa4I1riJQarx4U/+WUTKG/AsQ2wMw+X0QAHIkTrN0ZtjS1pqSwEN/zQjFITHkgfdd+cLMjLb8Qrn/FgnZUngnpyBqBv/nZvRaQlBnun8yVEiP7OLPtHFIQiRZ0rJ5AedfYWQyGEDzx7GmFCtJ+zCHnGOc1d+T22gL8BxoQV+HPci6Z0xX4zspjbKOVdb732M+F0N11KF4oTpYVIDJCr8IDWMCGd+AlzeyVaghUKeD4WkC+UjK0jPkMwF7KppErx9b8gw70ZLQ3HzGKpFcqSSx+LpeTx403sIKtgzSi9ZjgQkef5byaNMOKMOGGlIC1clIZA34EBpF/1M33vkdVF+qjQ+yP7nO75l/94tf+SY81qxSHhEk4piVpYytTkDrrZ67ii+v8/bItWLU5njb4JzmyuWMuKTC33RCZ0eqV5E+NGMgLTLElrwEe1TnuDySxhJKDKZjBc3+UdJZXKLEVXNKy2+i/Ibr31nD0ND1y1Y5JRuro/72P1foEP4YiWd7M6LE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Ei9Wz5Qe0ZZ9B7T1lp09kYbsDGoA1EkjvzZCqLGBA2A=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01svRRJA2axzdS+fy/IlEYiTVnIey6+t1/s6t+FVZ0k=</DigestValue>
      </Reference>
      <Reference URI="/xl/drawings/drawing1.xml?ContentType=application/vnd.openxmlformats-officedocument.drawing+xml">
        <DigestMethod Algorithm="http://www.w3.org/2001/04/xmlenc#sha256"/>
        <DigestValue>IZWyuJviCgcm57c8fiQ1FudCc9DRAPXTNW9MixGbQ8I=</DigestValue>
      </Reference>
      <Reference URI="/xl/drawings/drawing2.xml?ContentType=application/vnd.openxmlformats-officedocument.drawing+xml">
        <DigestMethod Algorithm="http://www.w3.org/2001/04/xmlenc#sha256"/>
        <DigestValue>iu+Cg86buIGcAp3qiECEONbaPtBcoV/SzVLzpkQcmm0=</DigestValue>
      </Reference>
      <Reference URI="/xl/drawings/drawing3.xml?ContentType=application/vnd.openxmlformats-officedocument.drawing+xml">
        <DigestMethod Algorithm="http://www.w3.org/2001/04/xmlenc#sha256"/>
        <DigestValue>5fYPEPlre9b7sMVaEabW07ZYncBddb1w+lJ+JNp2m1g=</DigestValue>
      </Reference>
      <Reference URI="/xl/media/image1.png?ContentType=image/png">
        <DigestMethod Algorithm="http://www.w3.org/2001/04/xmlenc#sha256"/>
        <DigestValue>EfMaae3/a0eZsBsKVD4FBdKOosEScLbKHoOcXcA765Y=</DigestValue>
      </Reference>
      <Reference URI="/xl/media/image2.png?ContentType=image/png">
        <DigestMethod Algorithm="http://www.w3.org/2001/04/xmlenc#sha256"/>
        <DigestValue>iKOl3Bk1/vVGq+tYceRng2nCnnXG6aZjz9OtTHjwhaA=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1ZPpfBeH/K4AyMqEX/aBIPbfJgy2vxxRvXXZLbaJwLk=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1ZPpfBeH/K4AyMqEX/aBIPbfJgy2vxxRvXXZLbaJwLk=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hNdqSV7qXWSP5hOnOMO0HFy1QBMkoKgFJVsvBPfyQyo=</DigestValue>
      </Reference>
      <Reference URI="/xl/sharedStrings.xml?ContentType=application/vnd.openxmlformats-officedocument.spreadsheetml.sharedStrings+xml">
        <DigestMethod Algorithm="http://www.w3.org/2001/04/xmlenc#sha256"/>
        <DigestValue>1njnBJmUm+TqAuLyZByCW76ruInxu4JiCMfTVQphpkM=</DigestValue>
      </Reference>
      <Reference URI="/xl/styles.xml?ContentType=application/vnd.openxmlformats-officedocument.spreadsheetml.styles+xml">
        <DigestMethod Algorithm="http://www.w3.org/2001/04/xmlenc#sha256"/>
        <DigestValue>lOurZ7b3TtlBFjEfCTp9cNZee/uBv9veWb7V0LBVsyk=</DigestValue>
      </Reference>
      <Reference URI="/xl/theme/theme1.xml?ContentType=application/vnd.openxmlformats-officedocument.theme+xml">
        <DigestMethod Algorithm="http://www.w3.org/2001/04/xmlenc#sha256"/>
        <DigestValue>UjOvE6DspcGH4J48/R/wKpX04oXW2mCGbLigBn8v2Wg=</DigestValue>
      </Reference>
      <Reference URI="/xl/workbook.xml?ContentType=application/vnd.openxmlformats-officedocument.spreadsheetml.sheet.main+xml">
        <DigestMethod Algorithm="http://www.w3.org/2001/04/xmlenc#sha256"/>
        <DigestValue>F3Le+TtYG90nmmZtnhzdntLBJDaNBTkSZhtE+Ig+VhU=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iLnqDiTvY3jcO6oGUkMq4Xn822GZ9FieCsP3rsGEq9A=</DigestValue>
      </Reference>
      <Reference URI="/xl/worksheets/sheet1.xml?ContentType=application/vnd.openxmlformats-officedocument.spreadsheetml.worksheet+xml">
        <DigestMethod Algorithm="http://www.w3.org/2001/04/xmlenc#sha256"/>
        <DigestValue>CpdXIAWx4Q370V88p1Zi1xy1ClRQ+vBJH79iMTz7sX8=</DigestValue>
      </Reference>
      <Reference URI="/xl/worksheets/sheet2.xml?ContentType=application/vnd.openxmlformats-officedocument.spreadsheetml.worksheet+xml">
        <DigestMethod Algorithm="http://www.w3.org/2001/04/xmlenc#sha256"/>
        <DigestValue>hk+5RtS2Pbng15PTEYGgeonAIgEIrE3uZf1VpUE3sx8=</DigestValue>
      </Reference>
      <Reference URI="/xl/worksheets/sheet3.xml?ContentType=application/vnd.openxmlformats-officedocument.spreadsheetml.worksheet+xml">
        <DigestMethod Algorithm="http://www.w3.org/2001/04/xmlenc#sha256"/>
        <DigestValue>1FEsXZEWZEFVrHM5PvzmsRaq+WSjiOLx6wEMpyD1lc0=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2025-05-22T18:51:20Z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Garantir a integridade deste documento criado e aprovado por mim </SignatureComments>
          <WindowsVersion>10.0</WindowsVersion>
          <OfficeVersion>16.0.18730/26</OfficeVersion>
          <ApplicationVersion>16.0.18730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  <SignatureInfoV2 xmlns="http://schemas.microsoft.com/office/2006/digsig">
          <Address1/>
          <Address2/>
        </SignatureInfoV2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2025-05-22T18:51:20Z</xd:SigningTime>
          <xd:SigningCertificate>
            <xd:Cert>
              <xd:CertDigest>
                <DigestMethod Algorithm="http://www.w3.org/2001/04/xmlenc#sha256"/>
                <DigestValue>r1+vvUf4QVo3h1Ry3jN+5OJIZLG3/0/Wry1l8U/yXFM=</DigestValue>
              </xd:CertDigest>
              <xd:IssuerSerial>
                <X509IssuerName>CN=AC CONSULTI BRASIL RFB, OU=Secretaria da Receita Federal do Brasil - RFB, O=ICP-Brasil, C=BR</X509IssuerName>
                <X509SerialNumber>9086957804448271871</X509SerialNumber>
              </xd:IssuerSerial>
            </xd:Cert>
          </xd:SigningCertificate>
          <xd:SignaturePolicyIdentifier>
            <xd:SignaturePolicyImplied/>
          </xd:SignaturePolicyIdentifier>
          <xd:SignatureProductionPlace>
            <xd:City/>
            <xd:StateOrProvince/>
            <xd:PostalCode/>
            <xd:CountryName/>
          </xd:SignatureProductionPlace>
        </xd:SignedSignatureProperties>
        <xd:SignedDataObjectProperties>
          <xd:CommitmentTypeIndication>
            <xd:CommitmentTypeId>
              <xd:Identifier>http://uri.etsi.org/01903/v1.2.2#ProofOfOrigin</xd:Identifier>
              <xd:Description>Criou e aprovou este documento</xd:Description>
            </xd:CommitmentTypeId>
            <xd:AllSignedDataObjects/>
            <xd:CommitmentTypeQualifiers>
              <xd:CommitmentTypeQualifier>Garantir a integridade deste documento criado e aprovado por mim </xd:CommitmentTypeQualifier>
            </xd:CommitmentTypeQualifiers>
          </xd:CommitmentTypeIndication>
        </xd:SignedDataObjectProperties>
      </xd:SignedProperties>
      <xd:UnsignedProperties>
        <xd:UnsignedSignatureProperties>
          <xd:CertificateValues>
            <xd:EncapsulatedX509Certificate>MIIG3jCCBMagAwIBAgIBEDANBgkqhkiG9w0BAQ0FADCBkDELMAkGA1UEBhMCQlIxEzARBgNVBAoMCklDUC1CcmFzaWwxNDAyBgNVBAsMK0F1dG9yaWRhZGUgQ2VydGlmaWNhZG9yYSBSYWl6IEJyYXNpbGVpcmEgdjUxNjA0BgNVBAMMLUFDIFNlY3JldGFyaWEgZGEgUmVjZWl0YSBGZWRlcmFsIGRvIEJyYXNpbCB2NDAeFw0xNzA1MzExODUyMDRaFw0yOTAyMjAxODUyMDRaMHsxCzAJBgNVBAYTAkJSMRMwEQYDVQQKEwpJQ1AtQnJhc2lsMTYwNAYDVQQLEy1TZWNyZXRhcmlhIGRhIFJlY2VpdGEgRmVkZXJhbCBkbyBCcmFzaWwgLSBSRkIxHzAdBgNVBAMTFkFDIENPTlNVTFRJIEJSQVNJTCBSRkIwggIiMA0GCSqGSIb3DQEBAQUAA4ICDwAwggIKAoICAQDLkrDxDtm9JgCFliPQ/aBrlT8AzyyZ5XJqTVYnZfZsMiMMoT/mVyJ8iFYt7TPQJk17EaN/4JUT17rEfpGvKuGSduDWHsbjUGn91G7iLHTdGnPrQ4fnnfhWnB4ecSMsJbK2k0juQB1IunlEkbcN0/D/Z+mE3eMkdXD3VD+18zZF0rItJkxJL4+ixZHnhJuypkgQK8IpGocwg2GyVTRXPZbqFHu/4PFvX80oN6+51e9kvjTaePbPdtMaJP6zAuZHpNapYhbsFRHOB+KyCUI68lYlE/PlQPYzF7+S+P+Tjes66FDjWNDH3AApyOiZBNpX8tyePbDUuKi5VoTGXJtZHPwTRMEq5iCXqsTEfIHND1mfGC0av22V84PXVDHSmzXQ0La5LmJ71oyXcQ8OaOcLbqQrUernCRMA9qe/TkVtb6Q4tNimGNLNHw0kfEaakN+TT/T1jzexUZHZ9RKpemL8lQxU0B4xaIv/6SZkigCcrgo1RBn0RwRKZS7s5eLE0Oi/LqevXOyLrx8bzEWQFc4wzhrP28Mamdix20hPIV5yxwGuuIp8+c9zGZsVBbcEa/E7tCpiPyofVoYO+07x4qdIy4NoJt9kYfL89xPKtWs+rdhjbVV7A5qex/VGxKjSezcs3qHApENRKW1rOBs0URAcelx54B+5O3N8wyu3qFngKcTh1QIDAQABo4IBVTCCAVEwgacGA1UdIASBnzCBnDBMBgZgTAECAUEwQjBABggrBgEFBQcCARY0aHR0cDovL3d3dy5yZWNlaXRhLmZhemVuZGEuZ292LmJyL2FjcmZiL2RwY2FjcmZiLnBkZjBMBgZgTAECAz4wQjBABggrBgEFBQcCARY0aHR0cDovL3d3dy5yZWNlaXRhLmZhemVuZGEuZ292LmJyL2FjcmZiL2RwY2FjcmZiLnBkZjBEBgNVHR8EPTA7MDmgN6A1hjNodHRwOi8vd3d3LnJlY2VpdGEuZmF6ZW5kYS5nb3YuYnIvYWNyZmIvYWNyZmJ2NC5jcmwwHwYDVR0jBBgwFoAUGpjmQ8oc3ZKemWNFWirpH4cgzTUwHQYDVR0OBBYEFK7xoXB2E2r755R3nDIsV8sUOFnfMA8GA1UdEwEB/wQFMAMBAf8wDgYDVR0PAQH/BAQDAgEGMA0GCSqGSIb3DQEBDQUAA4ICAQAQ+4hQLyCOH8tTCdRB8KhDj6bRYoFL4xJ/IgIDewpCEMd5vYFbEKr+o/XZlDLBM/dAlfOl7fmLfDjPs71RY2F1b8yNiihDT5Jf46RViSBrn4ezFkT2+4cT/p+jmaIi9tT5XDwDmO9qwNX6wecQYYuY7ER8moLRDUOM/w5fSL/LsHWR/vF5ruyCpek+1SqClWstSBIYfJ4UzoxxeLC3N/ucdEE9MGkbU8SAOgdXy0yVQgFjmGPx+0NMFQkw5VRAwzacBVyW02EwdFkTvNHbF+xTpQimAJ1f/DQMJKALKrRu2rlaxCMzE3s3X8VSTvSYB0a1pxB377A2ZkDe9VaZ+1DDXyuNCGRVfBqIpkBVPC0x2qWo8YtAjhNek1crWA/dhHhbDauUA7zTG++ZtTqawrvgm/+S5dESGa1f3lpSRSH6Vl8XydIBWJJkg9h0emXRGlE3xNE9id+cSt0+NMVL3s+YWstxwqv8roptuuTrMRJzPhysYLemWmqJ6daN8pUHbY+Zqju5QLCmuclK2Y/KVhxy6nkCyQUge5dCU8y1EjjzCJq5W7gUDjPLno3sfvSsqeLd9hdjpSS4ATzTtLsq7YIASTmxwkcj4xX5ptWXAyS2zvhMXUJQ1cjxVLPPoiyO2RFIqqCZIMfbYUerxO/5QLW9B/MfK615DrCWBPQXwXHtuQ==</xd:EncapsulatedX509Certificate>
            <xd:EncapsulatedX509Certificate>MIIGYDCCBEigAwIBAgIBBDANBgkqhkiG9w0BAQ0FADCBlzELMAkGA1UEBhMCQlIxEzARBgNVBAoMCklDUC1CcmFzaWwxPTA7BgNVBAsMNEluc3RpdHV0byBOYWNpb25hbCBkZSBUZWNub2xvZ2lhIGRhIEluZm9ybWFjYW8gLSBJVEkxNDAyBgNVBAMMK0F1dG9yaWRhZGUgQ2VydGlmaWNhZG9yYSBSYWl6IEJyYXNpbGVpcmEgdjUwHhcNMTYwNzIwMTMzMjA0WhcNMjkwMzAyMTIwMDA0WjCBkDELMAkGA1UEBhMCQlIxEzARBgNVBAoMCklDUC1CcmFzaWwxNDAyBgNVBAsMK0F1dG9yaWRhZGUgQ2VydGlmaWNhZG9yYSBSYWl6IEJyYXNpbGVpcmEgdjUxNjA0BgNVBAMMLUFDIFNlY3JldGFyaWEgZGEgUmVjZWl0YSBGZWRlcmFsIGRvIEJyYXNpbCB2NDCCAiIwDQYJKoZIhvcNAQEBBQADggIPADCCAgoCggIBAJ1gd6oPyvAvYC0B5fUItXFU/csX2yNEOVJjr/SeuSv5bE0gIc/kUjoYVNMuUe+CTBY/gkoIiwR7qr7Dsp9jn8FTLnALrn6j1sbbkoD4ytTI3WHUuiefz/oApv+H5zPswj3JqUyXaK7bzN5Akc3PNFUzRb3+UbtYA2fXinBAewxrpZidGX0A+ioC++qPq06APTio9SWSBBGEZgmLOAHpkdHhNUAaP9MJXRcQ9k4kilOt3uewRP7EKMyMGDyNPeqDtWCWCEif7vZiLScrKSY3l25nCW9wVN8qQ0G8mJwMTFhntZfG7098kRN0fIVAstyT4KsyVIOWgj8r2pZ913yJfobMROyl89X5leR298gzwDhN2UKJXHmf7XFzqOTg0Hl4dK5LzSg07Ry2DqooFwdvxjBXlWdAVkTdZo5lM5FQGr5uNDFyL2DQwDtmpMrQ7QrVA4saXfwBsMWMel20siX8t2bOFIXHc1HiUDxETgCQw4542pwOtFPj8+UFag+ypZhyk8voAaXQjw3qGubWI68jFNZTrNXjQThIlJWI83OWjcvmIr4SPgbf9hIIHzznSdzqPXXdAZRNS9fxrxmgoTcG4I7cu1hZgBv9HHIaUKr2MwXAdNiqoe71wDkLCKUx8/fVJnhswqHBHYAj+KjBwyoJW1JliL91QOT3Bjz2epj7kj7tAgMBAAGjgbswgbgwHQYDVR0OBBYEFBqY5kPKHN2SnpljRVoq6R+HIM01MA8GA1UdEwEB/wQFMAMBAf8wDgYDVR0PAQH/BAQDAgEGMBQGA1UdIAQNMAswCQYFYEwBAQgwADA/BgNVHR8EODA2MDSgMqAwhi5odHRwOi8vYWNyYWl6LmljcGJyYXNpbC5nb3YuYnIvTENSYWNyYWl6djUuY3JsMB8GA1UdIwQYMBaAFGmovnXZxO9s5xNF5GFu5Wj4tkBeMA0GCSqGSIb3DQEBDQUAA4ICAQBrQuAL6TWbdnOpHbgSzAd9Pkc+vr5uTd7ml4xfPPs/I+BNCGT9Q6OTx/26m6q9rOrl6/9AASYDE5esiwBlaQ4OPzQQ37zrf5d4FnGxnsRMdjEL2pjks7ull66LZX8k5HOfnxy5iYo1hTy46UYg28PXdL55qTljilj4LueNFlTCmK2m9Vo1E6F/Ss79D31uwVBadgoK/i95dFONNlSj/w3/sa9Pbkq3JCJ10ET01GmBSTrtired+zzcj26QT0hjQQ5PUB6wV2+bhUx+WN/rXiLph/DPvy7gg8hrn4mVHBYOEPPoq7qBsX77cswycENKXrlq+gHA2Lj8hkrbfQt4pZQzT+6nLOSOyqMI21ql781eErJySwJ0R9LdPQNm3MUS/ifoRPdjFGWUktBRue/03QrVYtwFBMaIjF/p93Bmb/42xfkL/TG/W6EicBcGLms2SU4pBtw+NDFMQ1YXxNJQoNJ2uzxnzBSqdr5bF5qZth4EHob+I8uUFYylIoCHWvMD1pAxTu8fC9366lkt7cpBARiOdB2MN31JQK3nxjeQeXHiudm8twSzNp0wbJViUiRfNZbqH3yNe8ZTYUQds7hCCcZh3pZbe4PNWS2WDiifF9uXRdfAL3qsEubQOrA/s+EvZha6afCs4d4BlGKQsf64r0iPnX6hFxR4h4sXRI9x5xRMtA==</xd:EncapsulatedX509Certificate>
            <xd:EncapsulatedX509Certificate>MIIGoTCCBImgAwIBAgIBATANBgkqhkiG9w0BAQ0FADCBlzELMAkGA1UEBhMCQlIxEzARBgNVBAoMCklDUC1CcmFzaWwxPTA7BgNVBAsMNEluc3RpdHV0byBOYWNpb25hbCBkZSBUZWNub2xvZ2lhIGRhIEluZm9ybWFjYW8gLSBJVEkxNDAyBgNVBAMMK0F1dG9yaWRhZGUgQ2VydGlmaWNhZG9yYSBSYWl6IEJyYXNpbGVpcmEgdjUwHhcNMTYwMzAyMTMwMTM4WhcNMjkwMzAyMjM1OTM4WjCBlzELMAkGA1UEBhMCQlIxEzARBgNVBAoMCklDUC1CcmFzaWwxPTA7BgNVBAsMNEluc3RpdHV0byBOYWNpb25hbCBkZSBUZWNub2xvZ2lhIGRhIEluZm9ybWFjYW8gLSBJVEkxNDAyBgNVBAMMK0F1dG9yaWRhZGUgQ2VydGlmaWNhZG9yYSBSYWl6IEJyYXNpbGVpcmEgdjUwggIiMA0GCSqGSIb3DQEBAQUAA4ICDwAwggIKAoICAQD3LXgabUWsF+gUXw/6YODeF2XkqEyfk3VehdsIx+3/ERgdjCS/ouxYR0Epi2hdoMUVJDNf3XQfjAWXJyCoTneHYAl2McMdvoqtLB2ileQlJiis0fTtYTJayee9BAIdIrCor1Lc0vozXCpDtq5nTwhjIocaZtcuFsdrkl+nbfYxl5m7vjTkTMS6j8ffjmFzbNPDlJuV3Vy7AzapPVJrMl6UHPXCHMYMzl0KxR/47S5XGgmLYkYt8bNCHA3fg07y+Gtvgu+SNhMPwWKIgwhYw+9vErOnavRhOimYo4M2AwNpNK0OKLI7Im5V094jFp4Ty+mlmfQH00k8nkSUEN+1TGGkhv16c2hukbx9iCfbmk7im2hGKjQA8eH64VPYoS2qdKbPbd3xDDHN2croYKpy2U2oQTVBSf9hC3o6fKo3zp0U3dNiw7ZgWKS9UwP31Q0gwgB1orZgLuF+LIppHYwxcTG/AovNWa4sTPukMiX2L+p7uIHExTZJJU4YoDacQh/mfbPIz3261He4YFmQ35sfw3eKHQSOLyiVfev/n0l/r308PijEd+d+Hz5RmqIzS8jYXZIeJxym4mEjE1fKpeP56Ea52LlIJ8ZqsJ3xzHWu3WkAVz4hMqrX6BPMGW2IxOuEUQyIaCBg1lI6QLiPMHvo2/J7gu4YfqRcH6i27W3HyzamEQIDAQABo4H1MIHyME4GA1UdIARHMEUwQwYFYEwBAQAwOjA4BggrBgEFBQcCARYsaHR0cDovL2FjcmFpei5pY3BicmFzaWwuZ292LmJyL0RQQ2FjcmFpei5wZGYwPwYDVR0fBDgwNjA0oDKgMIYuaHR0cDovL2FjcmFpei5pY3BicmFzaWwuZ292LmJyL0xDUmFjcmFpenY1LmNybDAfBgNVHSMEGDAWgBRpqL512cTvbOcTReRhbuVo+LZAXjAdBgNVHQ4EFgQUaai+ddnE72znE0XkYW7laPi2QF4wDwYDVR0TAQH/BAUwAwEB/zAOBgNVHQ8BAf8EBAMCAQYwDQYJKoZIhvcNAQENBQADggIBABRt2/JiWapef7o/plhR4PxymlMIp/JeZ5F0BZ1XafmYpl5g6pRokFrIRMFXLyEhlgo51I05InyCc9Td6UXjlsOASTc/LRavyjB/8NcQjlRYDh6xf7OdP05mFcT/0+6bYRtNgsnUbr10pfsK/UzyUvQWbumGS57hCZrAZOyd9MzukiF/azAa6JfoZk2nDkEudKOY8tRyTpMmDzN5fufPSC3v7tSJUqTqo5z7roN/FmckRzGAYyz5XulbOc5/UsAT/tk+KP/clbbqd/hhevmmdJclLr9qWZZcOgzuFU2YsgProtVu0fFNXGr6KK9fu44pOHajmMsTXK3X7r/Pwh19kFRow5F3RQMUZC6Re0YLfXh+ypnUSCzA+uL4JPtHIGyvkbWiulkustpOKUSVwBPzvA2sQUOvqdbAR7C8jcHYFJMuK2HZFji7pxcWWab/NKsFcJ3sluDjmhizpQaxbYTfAVXu3q8yd0su/BHHhBpteyHvYyyz0Eb9LUysR2cMtWvfPU6vnoPgYvOGO1CziyGEsgKULkCH4o2Vgl1gQuKWO4V68rFW8a/jvq28sbY+y/Ao0I5ohpnBcQOAawiFbz6yJtObajYMuztDDP8oY656EuuJXBJhuKAJPI/7WDtgfV8ffOh/iQGQATVMtgDN0gv8bn5NdUX8UMNX1sHhU3H1UpoW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 Convento</vt:lpstr>
      <vt:lpstr>Cronograma Convento</vt:lpstr>
      <vt:lpstr>BDI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Administrador@prefeitura</dc:creator>
  <cp:lastModifiedBy>Administrador@prefeitura</cp:lastModifiedBy>
  <cp:lastPrinted>2025-05-12T18:17:15Z</cp:lastPrinted>
  <dcterms:created xsi:type="dcterms:W3CDTF">2025-04-09T17:43:34Z</dcterms:created>
  <dcterms:modified xsi:type="dcterms:W3CDTF">2025-05-22T18:26:53Z</dcterms:modified>
</cp:coreProperties>
</file>