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8 - CENTRAL DE COMPRAS\FABIO\OBRAS 2025\REFORMA BRANCA DE NEVE\"/>
    </mc:Choice>
  </mc:AlternateContent>
  <xr:revisionPtr revIDLastSave="0" documentId="13_ncr:1_{D0B02B38-6D04-4714-AC07-BF8D56F85087}" xr6:coauthVersionLast="47" xr6:coauthVersionMax="47" xr10:uidLastSave="{00000000-0000-0000-0000-000000000000}"/>
  <bookViews>
    <workbookView xWindow="-108" yWindow="-108" windowWidth="23256" windowHeight="12576" activeTab="2" xr2:uid="{A199E552-64DC-4FA2-9461-1710E493F2AF}"/>
  </bookViews>
  <sheets>
    <sheet name="Planilha Mamoeiro" sheetId="1" r:id="rId1"/>
    <sheet name="Cronograma Mamoeiro" sheetId="3" r:id="rId2"/>
    <sheet name="BDI" sheetId="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H12" i="1"/>
  <c r="H11" i="1"/>
  <c r="H10" i="1"/>
  <c r="H8" i="1"/>
  <c r="H7" i="1"/>
  <c r="C21" i="5"/>
  <c r="C16" i="5"/>
  <c r="F20" i="3" l="1"/>
  <c r="E20" i="3"/>
  <c r="F14" i="3"/>
  <c r="E14" i="3"/>
  <c r="E8" i="3"/>
  <c r="H23" i="1"/>
  <c r="H21" i="1"/>
  <c r="I21" i="1" s="1"/>
  <c r="I20" i="1" s="1"/>
  <c r="H17" i="1"/>
  <c r="H18" i="1"/>
  <c r="H19" i="1"/>
  <c r="H16" i="1"/>
  <c r="I16" i="1" s="1"/>
  <c r="H14" i="1"/>
  <c r="I7" i="1"/>
  <c r="G18" i="3"/>
  <c r="G16" i="3"/>
  <c r="F12" i="3"/>
  <c r="I18" i="1"/>
  <c r="I11" i="1"/>
  <c r="I19" i="1"/>
  <c r="I8" i="1"/>
  <c r="I17" i="1"/>
  <c r="F10" i="3" l="1"/>
  <c r="G10" i="3"/>
  <c r="I15" i="1"/>
  <c r="I6" i="1"/>
  <c r="G8" i="3"/>
  <c r="G12" i="3"/>
  <c r="G14" i="3"/>
  <c r="F16" i="3"/>
  <c r="D20" i="3"/>
  <c r="F18" i="3"/>
  <c r="I14" i="1"/>
  <c r="I13" i="1" s="1"/>
  <c r="E19" i="3" l="1"/>
  <c r="I10" i="1"/>
  <c r="I12" i="1"/>
  <c r="F19" i="3" l="1"/>
  <c r="I9" i="1"/>
  <c r="I23" i="1"/>
  <c r="I22" i="1" s="1"/>
  <c r="I24" i="1" l="1"/>
</calcChain>
</file>

<file path=xl/sharedStrings.xml><?xml version="1.0" encoding="utf-8"?>
<sst xmlns="http://schemas.openxmlformats.org/spreadsheetml/2006/main" count="145" uniqueCount="102">
  <si>
    <t>ITEM</t>
  </si>
  <si>
    <t>CÓDIGO</t>
  </si>
  <si>
    <t xml:space="preserve">DESCRIÇÃO </t>
  </si>
  <si>
    <t>FONTE</t>
  </si>
  <si>
    <t>UNIDADE</t>
  </si>
  <si>
    <t>QUANTIDADE</t>
  </si>
  <si>
    <t>PREÇO TOTAL</t>
  </si>
  <si>
    <t>PINTURA LÁTEX ACRÍLICA PREMIUM, APLICAÇÃO MANUAL EM PAREDES, DUAS DEMÃOS. AF_04/2023</t>
  </si>
  <si>
    <t>SINAPI</t>
  </si>
  <si>
    <t>m²</t>
  </si>
  <si>
    <t>ED-50266</t>
  </si>
  <si>
    <t>LIMPEZA FINAL PARA ENTREGA DA OBRA</t>
  </si>
  <si>
    <t>SETOP</t>
  </si>
  <si>
    <t>ED-13343</t>
  </si>
  <si>
    <t>LÂMPADA LED, BASE E27, POTÊNCIA 15W, BULBO A65, TEMPERATURA DA COR 6500K, TENSÃO 110-127V, FORNECIMENTO E INSTALAÇÃO, EXCLUSIVE LUMINÁRIA</t>
  </si>
  <si>
    <t>ELETRICISTA COM ENCARGOS COMPLEMENTARES</t>
  </si>
  <si>
    <t>H</t>
  </si>
  <si>
    <t>ED-51156</t>
  </si>
  <si>
    <t>VIDRO COMUM TRANSPARENTE INCOLOR, ESP. 4MM, INCLUSIVE FIXAÇÃO E VEDAÇÃO COM GUARNIÇÃO/GAXETA DE BORRACHA NEOPRENE, FORNECIMENTO E INSTALAÇÃO, EXCLUSIVE CAIXILHO/PERFIL</t>
  </si>
  <si>
    <t>ED-28162</t>
  </si>
  <si>
    <t>ROÇADA MANUAL DE TERRENO COM ROÇADEIRA COSTAL, EXCLUSIVE RASTELAMENTO E QUEIMA</t>
  </si>
  <si>
    <t>ED-8143</t>
  </si>
  <si>
    <t>EMASSAMENTO COM MASSA LÁTEX, APLICAÇÃO EM PAREDE, UMA DEMÃO, LIXAMENTO MANUAL. AF_04/2023</t>
  </si>
  <si>
    <t>FUNDO SELADOR ACRÍLICO, APLICAÇÃO MANUAL EM PAREDE, UMA DEMÃO. AF_04/2023</t>
  </si>
  <si>
    <t>PINTURA LÁTEX ACRÍLICA PREMIUM, APLICAÇÃO MANUAL EM TETO, DUAS DEMÃOS. AF_04/2023</t>
  </si>
  <si>
    <t>AUXILIAR DE ELETRICISTA COM ENCARGOS COMPLEMENTARES</t>
  </si>
  <si>
    <t>FORRO EM RÉGUAS DE PVC, FRISADO, PARA AMBIENTES RESIDENCIAIS, INCLUSIVE ESTRUTURA UNIDIRECIONAL DE FIXAÇÃO. AF_08/2023_PS</t>
  </si>
  <si>
    <t>PREÇO COM BDI</t>
  </si>
  <si>
    <t>PREÇO SEM BDI</t>
  </si>
  <si>
    <t>1.1</t>
  </si>
  <si>
    <t>LIMPEZA DE TERRENO</t>
  </si>
  <si>
    <t>1.2</t>
  </si>
  <si>
    <t>SUBTOTAL =</t>
  </si>
  <si>
    <t>INSTALAÇÕES ELÉTRICAS</t>
  </si>
  <si>
    <t>2.1</t>
  </si>
  <si>
    <t>2.2</t>
  </si>
  <si>
    <t>2.3</t>
  </si>
  <si>
    <t>ESQUADRIAS</t>
  </si>
  <si>
    <t>3.1</t>
  </si>
  <si>
    <t>4.1</t>
  </si>
  <si>
    <t>4.2</t>
  </si>
  <si>
    <t>4.3</t>
  </si>
  <si>
    <t>4.4</t>
  </si>
  <si>
    <t>TETO</t>
  </si>
  <si>
    <t>5.1</t>
  </si>
  <si>
    <t>6.1</t>
  </si>
  <si>
    <t>PREÇO TOTAL COM BDI =</t>
  </si>
  <si>
    <t>DATA: ABRIL DE 2025</t>
  </si>
  <si>
    <t>AUTOR: ABNER FERREIRA DE MELO</t>
  </si>
  <si>
    <t>PRAZO DE EXECUÇÃO = 2 MESES</t>
  </si>
  <si>
    <t>SETOP - AGOSTO 2023</t>
  </si>
  <si>
    <t>SINAPI - AGOSTO 2024</t>
  </si>
  <si>
    <t>REFERÊNCIAS:</t>
  </si>
  <si>
    <t>PLANILHA ORÇAMENTÁRIA - REFORMA DA CRECHE ALUGADA NA RUA JOÃO MORAIS PESSOAL, Nº 71 - BAIRRO MAMOEIRO</t>
  </si>
  <si>
    <t>CRONOGRAMA FÍSICO-FINANCEIRO</t>
  </si>
  <si>
    <t>PRAZO DA OBRA: 2 MESES</t>
  </si>
  <si>
    <t>ETAPAS/DESCRIÇÃO</t>
  </si>
  <si>
    <t>TOTAL  ETAPAS</t>
  </si>
  <si>
    <t>MÊS 1</t>
  </si>
  <si>
    <t>MÊS 2</t>
  </si>
  <si>
    <t>SOMA</t>
  </si>
  <si>
    <t>PINTURA</t>
  </si>
  <si>
    <t>Físico %</t>
  </si>
  <si>
    <t>Financeiro</t>
  </si>
  <si>
    <t xml:space="preserve">INSTALAÇÕES ELÉTRICAS </t>
  </si>
  <si>
    <t>SERVIÇOS FINAIS</t>
  </si>
  <si>
    <t>TOTAL</t>
  </si>
  <si>
    <t>BDI = 26,5%</t>
  </si>
  <si>
    <r>
      <rPr>
        <b/>
        <sz val="12"/>
        <rFont val="Calibri"/>
        <family val="2"/>
        <scheme val="minor"/>
      </rPr>
      <t>FÍSICO/
FINANCEIRO</t>
    </r>
  </si>
  <si>
    <r>
      <rPr>
        <b/>
        <sz val="12"/>
        <color theme="1"/>
        <rFont val="Calibri"/>
        <family val="2"/>
        <scheme val="minor"/>
      </rPr>
      <t>PINTURA</t>
    </r>
    <r>
      <rPr>
        <sz val="12"/>
        <color theme="1"/>
        <rFont val="Calibri"/>
        <family val="2"/>
        <scheme val="minor"/>
      </rPr>
      <t xml:space="preserve"> </t>
    </r>
  </si>
  <si>
    <t>OBRA: REFORMA DO CENTRO EDUCACIONAL INFANTIL BRANCA DE NEVE</t>
  </si>
  <si>
    <t>DATA: 08/05/2025</t>
  </si>
  <si>
    <t>ENDEREÇO: RUA JOÃO MORAIS PESSOA, N.º 71, BAIRRO MAMOEIRO, UNAÍ-MG</t>
  </si>
  <si>
    <t>TIPO DE OBRA DO EMPREENDIMENTO: REFORMA</t>
  </si>
  <si>
    <t>DESONERAÇÃO: SIM</t>
  </si>
  <si>
    <t>COMPOSIÇÃO DE BDI</t>
  </si>
  <si>
    <t xml:space="preserve">ITENS </t>
  </si>
  <si>
    <t>DESCRIÇÃO</t>
  </si>
  <si>
    <t>PERCENTUAL</t>
  </si>
  <si>
    <t>1.0</t>
  </si>
  <si>
    <t>ADMINISTRAÇÃO CENTRAL</t>
  </si>
  <si>
    <t>2.0</t>
  </si>
  <si>
    <t>SEGURO + GARANTIA</t>
  </si>
  <si>
    <t>3.0</t>
  </si>
  <si>
    <t>RISCO</t>
  </si>
  <si>
    <t>4.0</t>
  </si>
  <si>
    <t>DESPESAS FINANCEIRAS</t>
  </si>
  <si>
    <t>5.0</t>
  </si>
  <si>
    <t>LUCRO</t>
  </si>
  <si>
    <t>6.0</t>
  </si>
  <si>
    <t>TRIBUTOS</t>
  </si>
  <si>
    <t>COFINS</t>
  </si>
  <si>
    <t>6.2</t>
  </si>
  <si>
    <t>PIS</t>
  </si>
  <si>
    <t>6.3</t>
  </si>
  <si>
    <t>ISS</t>
  </si>
  <si>
    <t>6.4</t>
  </si>
  <si>
    <t>CPRB</t>
  </si>
  <si>
    <t xml:space="preserve">TOTAL </t>
  </si>
  <si>
    <t>OS VALORES DE BDI FORAM CALCULADOS COM O EMPREGO DA FÓRMULA:</t>
  </si>
  <si>
    <t>RASTELAMENTO DE ÁREA COM AFASTAMENTO DE ATÉ VINTE (20)
 METROS, EXCLUSIVE CAPINA OU ROÇADA MANUAL</t>
  </si>
  <si>
    <t>OBRA: REFORMA DO ANTIGO C.E.I BRANCA DE NEVE, RUA JOÃO MORAIS PESSOA, N.º 71, BAIRRO MAMOEIRO, UNAÍ-MG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</si>
</sst>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\ #,##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2"/>
      <color indexed="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9" fontId="7" fillId="0" borderId="1" xfId="0" applyNumberFormat="1" applyFont="1" applyBorder="1" applyAlignment="1">
      <alignment horizontal="center" vertical="top" shrinkToFit="1"/>
    </xf>
    <xf numFmtId="9" fontId="7" fillId="0" borderId="1" xfId="0" applyNumberFormat="1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top" shrinkToFit="1"/>
    </xf>
    <xf numFmtId="0" fontId="7" fillId="4" borderId="1" xfId="0" applyFont="1" applyFill="1" applyBorder="1" applyAlignment="1">
      <alignment horizontal="center" wrapText="1"/>
    </xf>
    <xf numFmtId="4" fontId="7" fillId="4" borderId="1" xfId="0" applyNumberFormat="1" applyFont="1" applyFill="1" applyBorder="1" applyAlignment="1">
      <alignment horizontal="center" vertical="top" shrinkToFit="1"/>
    </xf>
    <xf numFmtId="0" fontId="5" fillId="5" borderId="1" xfId="0" applyFont="1" applyFill="1" applyBorder="1" applyAlignment="1">
      <alignment horizontal="center" vertical="top" wrapText="1"/>
    </xf>
    <xf numFmtId="164" fontId="7" fillId="5" borderId="1" xfId="0" applyNumberFormat="1" applyFont="1" applyFill="1" applyBorder="1" applyAlignment="1">
      <alignment horizontal="center" vertical="top" shrinkToFit="1"/>
    </xf>
    <xf numFmtId="0" fontId="4" fillId="0" borderId="1" xfId="0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4" fontId="4" fillId="4" borderId="1" xfId="0" applyNumberFormat="1" applyFont="1" applyFill="1" applyBorder="1" applyAlignment="1">
      <alignment horizontal="center" vertical="center"/>
    </xf>
    <xf numFmtId="165" fontId="7" fillId="6" borderId="1" xfId="0" applyNumberFormat="1" applyFont="1" applyFill="1" applyBorder="1" applyAlignment="1">
      <alignment horizontal="center" vertical="top" shrinkToFit="1"/>
    </xf>
    <xf numFmtId="0" fontId="6" fillId="0" borderId="23" xfId="0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/>
    </xf>
    <xf numFmtId="0" fontId="2" fillId="0" borderId="2" xfId="1" applyFont="1" applyBorder="1" applyAlignment="1">
      <alignment horizontal="left"/>
    </xf>
    <xf numFmtId="4" fontId="2" fillId="0" borderId="29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left"/>
    </xf>
    <xf numFmtId="0" fontId="6" fillId="0" borderId="30" xfId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6" fillId="0" borderId="18" xfId="1" applyFont="1" applyBorder="1"/>
    <xf numFmtId="0" fontId="2" fillId="0" borderId="31" xfId="1" applyFont="1" applyBorder="1" applyAlignment="1">
      <alignment horizontal="right"/>
    </xf>
    <xf numFmtId="10" fontId="6" fillId="0" borderId="32" xfId="2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/>
    </xf>
    <xf numFmtId="164" fontId="2" fillId="3" borderId="9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3">
    <cellStyle name="Normal" xfId="0" builtinId="0"/>
    <cellStyle name="Normal 2" xfId="1" xr:uid="{BF8077CD-D9F2-4454-99AB-E288D81974CA}"/>
    <cellStyle name="Porcentagem 2" xfId="2" xr:uid="{D6AE325A-21DD-473B-997A-41EFEF48CD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350520</xdr:colOff>
      <xdr:row>0</xdr:row>
      <xdr:rowOff>22860</xdr:rowOff>
    </xdr:from>
    <xdr:to>
      <xdr:col>2</xdr:col>
      <xdr:colOff>2057400</xdr:colOff>
      <xdr:row>2</xdr:row>
      <xdr:rowOff>190500</xdr:rowOff>
    </xdr:to>
    <xdr:pic>
      <xdr:nvPicPr>
        <xdr:cNvPr id="2" name="image2.png" descr="Placa azul com letras brancas em fundo preto&#10;&#10;Descrição gerada automaticamente com confiança média">
          <a:extLst>
            <a:ext uri="{FF2B5EF4-FFF2-40B4-BE49-F238E27FC236}">
              <a16:creationId xmlns:a16="http://schemas.microsoft.com/office/drawing/2014/main" id="{40D73AD8-AA2F-71E0-2F7E-527DC278E5E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50520" y="22860"/>
          <a:ext cx="2948940" cy="563880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1729741</xdr:colOff>
      <xdr:row>0</xdr:row>
      <xdr:rowOff>0</xdr:rowOff>
    </xdr:from>
    <xdr:to>
      <xdr:col>4</xdr:col>
      <xdr:colOff>1379220</xdr:colOff>
      <xdr:row>1</xdr:row>
      <xdr:rowOff>171450</xdr:rowOff>
    </xdr:to>
    <xdr:pic>
      <xdr:nvPicPr>
        <xdr:cNvPr id="2" name="image1.png" descr="Placa azul com letras brancas em fundo preto&#10;&#10;Descrição gerada automaticamente com confiança média">
          <a:extLst>
            <a:ext uri="{FF2B5EF4-FFF2-40B4-BE49-F238E27FC236}">
              <a16:creationId xmlns:a16="http://schemas.microsoft.com/office/drawing/2014/main" id="{353C97A3-6E17-4D56-A6E8-CBE163F6D60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124201" y="0"/>
          <a:ext cx="3916679" cy="537210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0</xdr:row>
      <xdr:rowOff>95250</xdr:rowOff>
    </xdr:from>
    <xdr:to>
      <xdr:col>2</xdr:col>
      <xdr:colOff>2421255</xdr:colOff>
      <xdr:row>4</xdr:row>
      <xdr:rowOff>142875</xdr:rowOff>
    </xdr:to>
    <xdr:pic>
      <xdr:nvPicPr>
        <xdr:cNvPr id="2" name="image1.png" descr="Placa azul com letras brancas em fundo preto&#10;&#10;Descrição gerada automaticamente com confiança média">
          <a:extLst>
            <a:ext uri="{FF2B5EF4-FFF2-40B4-BE49-F238E27FC236}">
              <a16:creationId xmlns:a16="http://schemas.microsoft.com/office/drawing/2014/main" id="{C1583801-5DE2-4734-97C4-BED09335E02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19200" y="95250"/>
          <a:ext cx="4585335" cy="779145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579120</xdr:colOff>
      <xdr:row>24</xdr:row>
      <xdr:rowOff>83820</xdr:rowOff>
    </xdr:from>
    <xdr:to>
      <xdr:col>2</xdr:col>
      <xdr:colOff>1967865</xdr:colOff>
      <xdr:row>32</xdr:row>
      <xdr:rowOff>169545</xdr:rowOff>
    </xdr:to>
    <xdr:pic>
      <xdr:nvPicPr>
        <xdr:cNvPr id="3" name="Picture 16">
          <a:extLst>
            <a:ext uri="{FF2B5EF4-FFF2-40B4-BE49-F238E27FC236}">
              <a16:creationId xmlns:a16="http://schemas.microsoft.com/office/drawing/2014/main" id="{82A32A02-704A-48F7-B9A9-315A0DF84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61160" y="4777740"/>
          <a:ext cx="3552825" cy="1548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FD74E-D3AE-4D8F-AF7D-A15AF425C7D5}">
  <dimension ref="A1:N39"/>
  <sheetViews>
    <sheetView workbookViewId="0">
      <selection activeCell="H7" sqref="H7"/>
    </sheetView>
  </sheetViews>
  <sheetFormatPr defaultRowHeight="14.4" x14ac:dyDescent="0.3"/>
  <cols>
    <col min="2" max="2" width="9.21875" customWidth="1"/>
    <col min="3" max="3" width="61.44140625" style="5" customWidth="1"/>
    <col min="4" max="4" width="9.44140625" customWidth="1"/>
    <col min="5" max="5" width="10.109375" customWidth="1"/>
    <col min="6" max="6" width="13.21875" customWidth="1"/>
    <col min="7" max="8" width="15.77734375" style="6" customWidth="1"/>
    <col min="9" max="9" width="14.77734375" style="6" customWidth="1"/>
  </cols>
  <sheetData>
    <row r="1" spans="1:14" ht="15.6" x14ac:dyDescent="0.3">
      <c r="A1" s="48"/>
      <c r="B1" s="49"/>
      <c r="C1" s="50"/>
      <c r="D1" s="57" t="s">
        <v>47</v>
      </c>
      <c r="E1" s="58"/>
      <c r="F1" s="59"/>
      <c r="G1" s="60" t="s">
        <v>52</v>
      </c>
      <c r="H1" s="61"/>
      <c r="I1" s="62"/>
    </row>
    <row r="2" spans="1:14" ht="15.6" x14ac:dyDescent="0.3">
      <c r="A2" s="51"/>
      <c r="B2" s="52"/>
      <c r="C2" s="53"/>
      <c r="D2" s="57" t="s">
        <v>48</v>
      </c>
      <c r="E2" s="58"/>
      <c r="F2" s="59"/>
      <c r="G2" s="63" t="s">
        <v>50</v>
      </c>
      <c r="H2" s="64"/>
      <c r="I2" s="65"/>
    </row>
    <row r="3" spans="1:14" ht="15.6" x14ac:dyDescent="0.3">
      <c r="A3" s="54"/>
      <c r="B3" s="55"/>
      <c r="C3" s="56"/>
      <c r="D3" s="57" t="s">
        <v>49</v>
      </c>
      <c r="E3" s="58"/>
      <c r="F3" s="59"/>
      <c r="G3" s="63" t="s">
        <v>51</v>
      </c>
      <c r="H3" s="64"/>
      <c r="I3" s="65"/>
    </row>
    <row r="4" spans="1:14" ht="15.6" x14ac:dyDescent="0.3">
      <c r="A4" s="57" t="s">
        <v>53</v>
      </c>
      <c r="B4" s="58"/>
      <c r="C4" s="58"/>
      <c r="D4" s="58"/>
      <c r="E4" s="58"/>
      <c r="F4" s="58"/>
      <c r="G4" s="59"/>
      <c r="H4" s="66" t="s">
        <v>67</v>
      </c>
      <c r="I4" s="66"/>
      <c r="J4" s="1"/>
      <c r="K4" s="1"/>
      <c r="L4" s="1"/>
      <c r="M4" s="1"/>
      <c r="N4" s="1"/>
    </row>
    <row r="5" spans="1:14" s="3" customFormat="1" ht="15.6" x14ac:dyDescent="0.3">
      <c r="A5" s="21" t="s">
        <v>0</v>
      </c>
      <c r="B5" s="21" t="s">
        <v>1</v>
      </c>
      <c r="C5" s="9" t="s">
        <v>2</v>
      </c>
      <c r="D5" s="21" t="s">
        <v>3</v>
      </c>
      <c r="E5" s="21" t="s">
        <v>4</v>
      </c>
      <c r="F5" s="21" t="s">
        <v>5</v>
      </c>
      <c r="G5" s="22" t="s">
        <v>28</v>
      </c>
      <c r="H5" s="22" t="s">
        <v>27</v>
      </c>
      <c r="I5" s="22" t="s">
        <v>6</v>
      </c>
    </row>
    <row r="6" spans="1:14" s="3" customFormat="1" ht="15.6" x14ac:dyDescent="0.3">
      <c r="A6" s="21">
        <v>1</v>
      </c>
      <c r="B6" s="21"/>
      <c r="C6" s="9" t="s">
        <v>30</v>
      </c>
      <c r="D6" s="21"/>
      <c r="E6" s="21"/>
      <c r="F6" s="21"/>
      <c r="G6" s="22"/>
      <c r="H6" s="22" t="s">
        <v>32</v>
      </c>
      <c r="I6" s="22">
        <f>SUM(I7:I8)</f>
        <v>3124.5499999999997</v>
      </c>
    </row>
    <row r="7" spans="1:14" s="3" customFormat="1" ht="31.2" x14ac:dyDescent="0.3">
      <c r="A7" s="23" t="s">
        <v>29</v>
      </c>
      <c r="B7" s="23" t="s">
        <v>19</v>
      </c>
      <c r="C7" s="19" t="s">
        <v>20</v>
      </c>
      <c r="D7" s="23" t="s">
        <v>12</v>
      </c>
      <c r="E7" s="23" t="s">
        <v>9</v>
      </c>
      <c r="F7" s="23">
        <v>2600</v>
      </c>
      <c r="G7" s="24">
        <v>0.17</v>
      </c>
      <c r="H7" s="24">
        <f>G7*1.265</f>
        <v>0.21504999999999999</v>
      </c>
      <c r="I7" s="24">
        <f>H7*F7</f>
        <v>559.13</v>
      </c>
    </row>
    <row r="8" spans="1:14" s="3" customFormat="1" ht="46.8" x14ac:dyDescent="0.3">
      <c r="A8" s="23" t="s">
        <v>31</v>
      </c>
      <c r="B8" s="23" t="s">
        <v>21</v>
      </c>
      <c r="C8" s="31" t="s">
        <v>100</v>
      </c>
      <c r="D8" s="23" t="s">
        <v>12</v>
      </c>
      <c r="E8" s="23" t="s">
        <v>9</v>
      </c>
      <c r="F8" s="23">
        <v>2600</v>
      </c>
      <c r="G8" s="24">
        <v>0.78</v>
      </c>
      <c r="H8" s="24">
        <f>G8*1.265</f>
        <v>0.98669999999999991</v>
      </c>
      <c r="I8" s="24">
        <f>H8*F8</f>
        <v>2565.4199999999996</v>
      </c>
    </row>
    <row r="9" spans="1:14" s="3" customFormat="1" ht="15.6" x14ac:dyDescent="0.3">
      <c r="A9" s="21">
        <v>2</v>
      </c>
      <c r="B9" s="25"/>
      <c r="C9" s="9" t="s">
        <v>33</v>
      </c>
      <c r="D9" s="67"/>
      <c r="E9" s="68"/>
      <c r="F9" s="68"/>
      <c r="G9" s="69"/>
      <c r="H9" s="22" t="s">
        <v>32</v>
      </c>
      <c r="I9" s="22">
        <f>SUM(I10:I12)</f>
        <v>2457.0853999999999</v>
      </c>
    </row>
    <row r="10" spans="1:14" ht="15.6" x14ac:dyDescent="0.3">
      <c r="A10" s="23" t="s">
        <v>34</v>
      </c>
      <c r="B10" s="23">
        <v>88264</v>
      </c>
      <c r="C10" s="26" t="s">
        <v>15</v>
      </c>
      <c r="D10" s="23" t="s">
        <v>8</v>
      </c>
      <c r="E10" s="23" t="s">
        <v>16</v>
      </c>
      <c r="F10" s="23">
        <v>32</v>
      </c>
      <c r="G10" s="24">
        <v>25.61</v>
      </c>
      <c r="H10" s="24">
        <f>G10*1.265</f>
        <v>32.396649999999994</v>
      </c>
      <c r="I10" s="24">
        <f>H10*F10</f>
        <v>1036.6927999999998</v>
      </c>
    </row>
    <row r="11" spans="1:14" ht="15.6" x14ac:dyDescent="0.3">
      <c r="A11" s="23" t="s">
        <v>35</v>
      </c>
      <c r="B11" s="23">
        <v>88247</v>
      </c>
      <c r="C11" s="26" t="s">
        <v>25</v>
      </c>
      <c r="D11" s="23" t="s">
        <v>8</v>
      </c>
      <c r="E11" s="23" t="s">
        <v>16</v>
      </c>
      <c r="F11" s="23">
        <v>32</v>
      </c>
      <c r="G11" s="24">
        <v>20.82</v>
      </c>
      <c r="H11" s="24">
        <f>G11*1.265</f>
        <v>26.337299999999999</v>
      </c>
      <c r="I11" s="24">
        <f>H11*F11</f>
        <v>842.79359999999997</v>
      </c>
    </row>
    <row r="12" spans="1:14" ht="46.8" x14ac:dyDescent="0.3">
      <c r="A12" s="23" t="s">
        <v>36</v>
      </c>
      <c r="B12" s="23" t="s">
        <v>13</v>
      </c>
      <c r="C12" s="19" t="s">
        <v>14</v>
      </c>
      <c r="D12" s="23" t="s">
        <v>12</v>
      </c>
      <c r="E12" s="23" t="s">
        <v>4</v>
      </c>
      <c r="F12" s="23">
        <v>30</v>
      </c>
      <c r="G12" s="24">
        <v>15.22</v>
      </c>
      <c r="H12" s="24">
        <f>G12*1.265</f>
        <v>19.253299999999999</v>
      </c>
      <c r="I12" s="24">
        <f>H12*F12</f>
        <v>577.59899999999993</v>
      </c>
    </row>
    <row r="13" spans="1:14" ht="15.6" x14ac:dyDescent="0.3">
      <c r="A13" s="21">
        <v>3</v>
      </c>
      <c r="B13" s="25"/>
      <c r="C13" s="9" t="s">
        <v>37</v>
      </c>
      <c r="D13" s="67"/>
      <c r="E13" s="68"/>
      <c r="F13" s="68"/>
      <c r="G13" s="69"/>
      <c r="H13" s="22" t="s">
        <v>32</v>
      </c>
      <c r="I13" s="22">
        <f>SUM(I14)</f>
        <v>850.3836</v>
      </c>
    </row>
    <row r="14" spans="1:14" ht="62.4" x14ac:dyDescent="0.3">
      <c r="A14" s="23" t="s">
        <v>38</v>
      </c>
      <c r="B14" s="23" t="s">
        <v>17</v>
      </c>
      <c r="C14" s="19" t="s">
        <v>18</v>
      </c>
      <c r="D14" s="23" t="s">
        <v>12</v>
      </c>
      <c r="E14" s="23" t="s">
        <v>9</v>
      </c>
      <c r="F14" s="23">
        <v>4</v>
      </c>
      <c r="G14" s="24">
        <v>168.06</v>
      </c>
      <c r="H14" s="24">
        <f>G14*1.265</f>
        <v>212.5959</v>
      </c>
      <c r="I14" s="24">
        <f>H14*F14</f>
        <v>850.3836</v>
      </c>
    </row>
    <row r="15" spans="1:14" ht="15.6" x14ac:dyDescent="0.3">
      <c r="A15" s="21">
        <v>4</v>
      </c>
      <c r="B15" s="25"/>
      <c r="C15" s="27" t="s">
        <v>69</v>
      </c>
      <c r="D15" s="67"/>
      <c r="E15" s="68"/>
      <c r="F15" s="68"/>
      <c r="G15" s="69"/>
      <c r="H15" s="22" t="s">
        <v>32</v>
      </c>
      <c r="I15" s="22">
        <f>SUM(I16:I19)</f>
        <v>60319.374499999998</v>
      </c>
    </row>
    <row r="16" spans="1:14" ht="31.2" x14ac:dyDescent="0.3">
      <c r="A16" s="23" t="s">
        <v>39</v>
      </c>
      <c r="B16" s="23">
        <v>88495</v>
      </c>
      <c r="C16" s="19" t="s">
        <v>22</v>
      </c>
      <c r="D16" s="23" t="s">
        <v>8</v>
      </c>
      <c r="E16" s="23" t="s">
        <v>9</v>
      </c>
      <c r="F16" s="23">
        <v>240</v>
      </c>
      <c r="G16" s="24">
        <v>10.95</v>
      </c>
      <c r="H16" s="24">
        <f>G16*1.265</f>
        <v>13.851749999999997</v>
      </c>
      <c r="I16" s="24">
        <f>H16*F16</f>
        <v>3324.4199999999992</v>
      </c>
    </row>
    <row r="17" spans="1:9" ht="31.2" x14ac:dyDescent="0.3">
      <c r="A17" s="23" t="s">
        <v>40</v>
      </c>
      <c r="B17" s="23">
        <v>88485</v>
      </c>
      <c r="C17" s="19" t="s">
        <v>23</v>
      </c>
      <c r="D17" s="23" t="s">
        <v>8</v>
      </c>
      <c r="E17" s="23" t="s">
        <v>9</v>
      </c>
      <c r="F17" s="23">
        <v>1565</v>
      </c>
      <c r="G17" s="24">
        <v>4.09</v>
      </c>
      <c r="H17" s="24">
        <f t="shared" ref="H17:H19" si="0">G17*1.265</f>
        <v>5.1738499999999998</v>
      </c>
      <c r="I17" s="24">
        <f>H17*F17</f>
        <v>8097.0752499999999</v>
      </c>
    </row>
    <row r="18" spans="1:9" ht="31.2" x14ac:dyDescent="0.3">
      <c r="A18" s="23" t="s">
        <v>41</v>
      </c>
      <c r="B18" s="23">
        <v>88489</v>
      </c>
      <c r="C18" s="19" t="s">
        <v>7</v>
      </c>
      <c r="D18" s="23" t="s">
        <v>8</v>
      </c>
      <c r="E18" s="23" t="s">
        <v>9</v>
      </c>
      <c r="F18" s="23">
        <v>2965</v>
      </c>
      <c r="G18" s="24">
        <v>12.17</v>
      </c>
      <c r="H18" s="24">
        <f t="shared" si="0"/>
        <v>15.395049999999999</v>
      </c>
      <c r="I18" s="24">
        <f>H18*F18</f>
        <v>45646.323250000001</v>
      </c>
    </row>
    <row r="19" spans="1:9" ht="31.2" x14ac:dyDescent="0.3">
      <c r="A19" s="23" t="s">
        <v>42</v>
      </c>
      <c r="B19" s="23">
        <v>88488</v>
      </c>
      <c r="C19" s="19" t="s">
        <v>24</v>
      </c>
      <c r="D19" s="23" t="s">
        <v>8</v>
      </c>
      <c r="E19" s="23" t="s">
        <v>9</v>
      </c>
      <c r="F19" s="23">
        <v>180</v>
      </c>
      <c r="G19" s="24">
        <v>14.28</v>
      </c>
      <c r="H19" s="24">
        <f t="shared" si="0"/>
        <v>18.064199999999996</v>
      </c>
      <c r="I19" s="24">
        <f>H19*F19</f>
        <v>3251.5559999999991</v>
      </c>
    </row>
    <row r="20" spans="1:9" ht="15.6" x14ac:dyDescent="0.3">
      <c r="A20" s="21">
        <v>5</v>
      </c>
      <c r="B20" s="25"/>
      <c r="C20" s="9" t="s">
        <v>43</v>
      </c>
      <c r="D20" s="25"/>
      <c r="E20" s="25"/>
      <c r="F20" s="25"/>
      <c r="G20" s="20"/>
      <c r="H20" s="22" t="s">
        <v>32</v>
      </c>
      <c r="I20" s="22">
        <f>SUM(I21)</f>
        <v>854.65929999999992</v>
      </c>
    </row>
    <row r="21" spans="1:9" ht="46.8" x14ac:dyDescent="0.3">
      <c r="A21" s="23" t="s">
        <v>44</v>
      </c>
      <c r="B21" s="23">
        <v>96111</v>
      </c>
      <c r="C21" s="19" t="s">
        <v>26</v>
      </c>
      <c r="D21" s="23" t="s">
        <v>8</v>
      </c>
      <c r="E21" s="23" t="s">
        <v>9</v>
      </c>
      <c r="F21" s="23">
        <v>11</v>
      </c>
      <c r="G21" s="24">
        <v>61.42</v>
      </c>
      <c r="H21" s="24">
        <f>G21*1.265</f>
        <v>77.696299999999994</v>
      </c>
      <c r="I21" s="24">
        <f>H21*F21</f>
        <v>854.65929999999992</v>
      </c>
    </row>
    <row r="22" spans="1:9" ht="15.6" x14ac:dyDescent="0.3">
      <c r="A22" s="21">
        <v>6</v>
      </c>
      <c r="B22" s="25"/>
      <c r="C22" s="9" t="s">
        <v>65</v>
      </c>
      <c r="D22" s="67"/>
      <c r="E22" s="68"/>
      <c r="F22" s="68"/>
      <c r="G22" s="69"/>
      <c r="H22" s="22" t="s">
        <v>32</v>
      </c>
      <c r="I22" s="22">
        <f>SUM(I23)</f>
        <v>9111.6431999999986</v>
      </c>
    </row>
    <row r="23" spans="1:9" ht="15.6" x14ac:dyDescent="0.3">
      <c r="A23" s="23" t="s">
        <v>45</v>
      </c>
      <c r="B23" s="23" t="s">
        <v>10</v>
      </c>
      <c r="C23" s="26" t="s">
        <v>11</v>
      </c>
      <c r="D23" s="23" t="s">
        <v>12</v>
      </c>
      <c r="E23" s="23" t="s">
        <v>9</v>
      </c>
      <c r="F23" s="28">
        <v>1098</v>
      </c>
      <c r="G23" s="24">
        <v>6.56</v>
      </c>
      <c r="H23" s="24">
        <f>G23*1.265</f>
        <v>8.2983999999999991</v>
      </c>
      <c r="I23" s="24">
        <f>H23*F23</f>
        <v>9111.6431999999986</v>
      </c>
    </row>
    <row r="24" spans="1:9" ht="15.6" x14ac:dyDescent="0.3">
      <c r="A24" s="29"/>
      <c r="B24" s="29"/>
      <c r="C24" s="30"/>
      <c r="D24" s="29"/>
      <c r="E24" s="29"/>
      <c r="F24" s="29"/>
      <c r="G24" s="47" t="s">
        <v>46</v>
      </c>
      <c r="H24" s="47"/>
      <c r="I24" s="22">
        <f>SUM(I22+I20+I15+I13+I9+I6)</f>
        <v>76717.695999999996</v>
      </c>
    </row>
    <row r="29" spans="1:9" x14ac:dyDescent="0.3">
      <c r="A29" s="2"/>
      <c r="B29" s="2"/>
      <c r="C29" s="4"/>
      <c r="D29" s="2"/>
      <c r="E29" s="2"/>
      <c r="F29" s="2"/>
      <c r="G29" s="7"/>
      <c r="H29" s="7"/>
      <c r="I29" s="7"/>
    </row>
    <row r="30" spans="1:9" x14ac:dyDescent="0.3">
      <c r="A30" s="2"/>
      <c r="B30" s="2"/>
      <c r="C30" s="4"/>
      <c r="D30" s="2"/>
      <c r="E30" s="2"/>
      <c r="F30" s="2"/>
      <c r="G30" s="7"/>
      <c r="H30" s="7"/>
      <c r="I30" s="7"/>
    </row>
    <row r="31" spans="1:9" x14ac:dyDescent="0.3">
      <c r="A31" s="2"/>
      <c r="B31" s="2"/>
      <c r="C31" s="4"/>
      <c r="D31" s="2"/>
      <c r="E31" s="2"/>
      <c r="F31" s="2"/>
      <c r="G31" s="7"/>
      <c r="H31" s="7"/>
      <c r="I31" s="7"/>
    </row>
    <row r="32" spans="1:9" x14ac:dyDescent="0.3">
      <c r="A32" s="2"/>
      <c r="B32" s="2"/>
      <c r="C32" s="4"/>
      <c r="D32" s="2"/>
      <c r="E32" s="2"/>
      <c r="F32" s="2"/>
      <c r="G32" s="7"/>
      <c r="H32" s="7"/>
      <c r="I32" s="7"/>
    </row>
    <row r="33" spans="1:9" x14ac:dyDescent="0.3">
      <c r="A33" s="2"/>
      <c r="B33" s="2"/>
      <c r="C33" s="4"/>
      <c r="D33" s="2"/>
      <c r="E33" s="2"/>
      <c r="F33" s="2"/>
      <c r="G33" s="7"/>
      <c r="H33" s="7"/>
      <c r="I33" s="7"/>
    </row>
    <row r="34" spans="1:9" x14ac:dyDescent="0.3">
      <c r="A34" s="2"/>
      <c r="B34" s="2"/>
      <c r="C34" s="4"/>
      <c r="D34" s="2"/>
      <c r="E34" s="2"/>
      <c r="F34" s="2"/>
      <c r="G34" s="7"/>
      <c r="H34" s="7"/>
      <c r="I34" s="7"/>
    </row>
    <row r="35" spans="1:9" x14ac:dyDescent="0.3">
      <c r="A35" s="2"/>
      <c r="B35" s="2"/>
      <c r="C35" s="4"/>
      <c r="D35" s="2"/>
      <c r="E35" s="2"/>
      <c r="F35" s="2"/>
      <c r="G35" s="7"/>
      <c r="H35" s="7"/>
      <c r="I35" s="7"/>
    </row>
    <row r="36" spans="1:9" x14ac:dyDescent="0.3">
      <c r="A36" s="2"/>
      <c r="B36" s="2"/>
      <c r="C36" s="4"/>
      <c r="D36" s="2"/>
      <c r="E36" s="2"/>
      <c r="F36" s="2"/>
      <c r="G36" s="7"/>
      <c r="H36" s="7"/>
      <c r="I36" s="7"/>
    </row>
    <row r="37" spans="1:9" x14ac:dyDescent="0.3">
      <c r="A37" s="2"/>
      <c r="B37" s="2"/>
      <c r="C37" s="4"/>
      <c r="D37" s="2"/>
      <c r="E37" s="2"/>
      <c r="F37" s="2"/>
      <c r="G37" s="7"/>
      <c r="H37" s="7"/>
      <c r="I37" s="7"/>
    </row>
    <row r="38" spans="1:9" x14ac:dyDescent="0.3">
      <c r="A38" s="2"/>
      <c r="B38" s="2"/>
      <c r="C38" s="4"/>
      <c r="D38" s="2"/>
      <c r="E38" s="2"/>
      <c r="F38" s="2"/>
      <c r="G38" s="7"/>
      <c r="H38" s="7"/>
      <c r="I38" s="7"/>
    </row>
    <row r="39" spans="1:9" x14ac:dyDescent="0.3">
      <c r="A39" s="2"/>
      <c r="B39" s="2"/>
      <c r="C39" s="4"/>
      <c r="D39" s="2"/>
      <c r="E39" s="2"/>
      <c r="F39" s="2"/>
      <c r="G39" s="7"/>
      <c r="H39" s="7"/>
      <c r="I39" s="7"/>
    </row>
  </sheetData>
  <mergeCells count="14">
    <mergeCell ref="G24:H24"/>
    <mergeCell ref="A1:C3"/>
    <mergeCell ref="D1:F1"/>
    <mergeCell ref="D2:F2"/>
    <mergeCell ref="D3:F3"/>
    <mergeCell ref="G1:I1"/>
    <mergeCell ref="G2:I2"/>
    <mergeCell ref="G3:I3"/>
    <mergeCell ref="A4:G4"/>
    <mergeCell ref="H4:I4"/>
    <mergeCell ref="D22:G22"/>
    <mergeCell ref="D15:G15"/>
    <mergeCell ref="D13:G13"/>
    <mergeCell ref="D9:G9"/>
  </mergeCells>
  <phoneticPr fontId="3" type="noConversion"/>
  <pageMargins left="0.511811024" right="0.511811024" top="0.78740157499999996" bottom="0.78740157499999996" header="0.31496062000000002" footer="0.31496062000000002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2464E-FF22-4CC6-9C2B-2F2A21AFA248}">
  <dimension ref="A1:G20"/>
  <sheetViews>
    <sheetView workbookViewId="0">
      <selection sqref="A1:G2"/>
    </sheetView>
  </sheetViews>
  <sheetFormatPr defaultRowHeight="14.4" x14ac:dyDescent="0.3"/>
  <cols>
    <col min="2" max="2" width="26.109375" customWidth="1"/>
    <col min="3" max="3" width="16.88671875" customWidth="1"/>
    <col min="4" max="4" width="19.21875" customWidth="1"/>
    <col min="5" max="5" width="21" customWidth="1"/>
    <col min="6" max="6" width="18.21875" customWidth="1"/>
    <col min="7" max="7" width="18.77734375" customWidth="1"/>
  </cols>
  <sheetData>
    <row r="1" spans="1:7" ht="28.8" customHeight="1" x14ac:dyDescent="0.3">
      <c r="A1" s="71"/>
      <c r="B1" s="71"/>
      <c r="C1" s="71"/>
      <c r="D1" s="71"/>
      <c r="E1" s="71"/>
      <c r="F1" s="71"/>
      <c r="G1" s="71"/>
    </row>
    <row r="2" spans="1:7" x14ac:dyDescent="0.3">
      <c r="A2" s="71"/>
      <c r="B2" s="71"/>
      <c r="C2" s="71"/>
      <c r="D2" s="71"/>
      <c r="E2" s="71"/>
      <c r="F2" s="71"/>
      <c r="G2" s="71"/>
    </row>
    <row r="3" spans="1:7" ht="15.6" x14ac:dyDescent="0.3">
      <c r="A3" s="73" t="s">
        <v>54</v>
      </c>
      <c r="B3" s="73"/>
      <c r="C3" s="73"/>
      <c r="D3" s="73"/>
      <c r="E3" s="73"/>
      <c r="F3" s="73"/>
      <c r="G3" s="73"/>
    </row>
    <row r="4" spans="1:7" ht="15.6" x14ac:dyDescent="0.3">
      <c r="A4" s="74" t="s">
        <v>71</v>
      </c>
      <c r="B4" s="74"/>
      <c r="C4" s="74" t="s">
        <v>70</v>
      </c>
      <c r="D4" s="74"/>
      <c r="E4" s="74"/>
      <c r="F4" s="74"/>
      <c r="G4" s="74"/>
    </row>
    <row r="5" spans="1:7" ht="15.6" customHeight="1" x14ac:dyDescent="0.3">
      <c r="A5" s="74" t="s">
        <v>55</v>
      </c>
      <c r="B5" s="74"/>
      <c r="C5" s="75" t="s">
        <v>72</v>
      </c>
      <c r="D5" s="76"/>
      <c r="E5" s="76"/>
      <c r="F5" s="76"/>
      <c r="G5" s="77"/>
    </row>
    <row r="6" spans="1:7" ht="31.2" x14ac:dyDescent="0.3">
      <c r="A6" s="8" t="s">
        <v>0</v>
      </c>
      <c r="B6" s="8" t="s">
        <v>56</v>
      </c>
      <c r="C6" s="9" t="s">
        <v>68</v>
      </c>
      <c r="D6" s="8" t="s">
        <v>57</v>
      </c>
      <c r="E6" s="8" t="s">
        <v>58</v>
      </c>
      <c r="F6" s="8" t="s">
        <v>59</v>
      </c>
      <c r="G6" s="8" t="s">
        <v>60</v>
      </c>
    </row>
    <row r="7" spans="1:7" ht="15.6" x14ac:dyDescent="0.3">
      <c r="A7" s="70">
        <v>1</v>
      </c>
      <c r="B7" s="71" t="s">
        <v>30</v>
      </c>
      <c r="C7" s="10" t="s">
        <v>62</v>
      </c>
      <c r="D7" s="11">
        <v>1</v>
      </c>
      <c r="E7" s="11">
        <v>1</v>
      </c>
      <c r="F7" s="12"/>
      <c r="G7" s="11">
        <v>1</v>
      </c>
    </row>
    <row r="8" spans="1:7" ht="15.6" x14ac:dyDescent="0.3">
      <c r="A8" s="70"/>
      <c r="B8" s="71"/>
      <c r="C8" s="13" t="s">
        <v>63</v>
      </c>
      <c r="D8" s="32">
        <v>3124.55</v>
      </c>
      <c r="E8" s="14">
        <f>D8</f>
        <v>3124.55</v>
      </c>
      <c r="F8" s="15"/>
      <c r="G8" s="14">
        <f>E8</f>
        <v>3124.55</v>
      </c>
    </row>
    <row r="9" spans="1:7" ht="15.6" x14ac:dyDescent="0.3">
      <c r="A9" s="70">
        <v>2</v>
      </c>
      <c r="B9" s="71" t="s">
        <v>64</v>
      </c>
      <c r="C9" s="10" t="s">
        <v>62</v>
      </c>
      <c r="D9" s="11">
        <v>1</v>
      </c>
      <c r="E9" s="11"/>
      <c r="F9" s="11">
        <v>1</v>
      </c>
      <c r="G9" s="11">
        <v>1</v>
      </c>
    </row>
    <row r="10" spans="1:7" ht="15.6" x14ac:dyDescent="0.3">
      <c r="A10" s="70"/>
      <c r="B10" s="72"/>
      <c r="C10" s="13" t="s">
        <v>63</v>
      </c>
      <c r="D10" s="14">
        <v>2457.09</v>
      </c>
      <c r="E10" s="14"/>
      <c r="F10" s="14">
        <f>F9*D10</f>
        <v>2457.09</v>
      </c>
      <c r="G10" s="14">
        <f>D10</f>
        <v>2457.09</v>
      </c>
    </row>
    <row r="11" spans="1:7" ht="15.6" x14ac:dyDescent="0.3">
      <c r="A11" s="70">
        <v>3</v>
      </c>
      <c r="B11" s="71" t="s">
        <v>37</v>
      </c>
      <c r="C11" s="10" t="s">
        <v>62</v>
      </c>
      <c r="D11" s="11">
        <v>1</v>
      </c>
      <c r="E11" s="11"/>
      <c r="F11" s="11">
        <v>1</v>
      </c>
      <c r="G11" s="11">
        <v>1</v>
      </c>
    </row>
    <row r="12" spans="1:7" ht="15.6" x14ac:dyDescent="0.3">
      <c r="A12" s="70"/>
      <c r="B12" s="71"/>
      <c r="C12" s="13" t="s">
        <v>63</v>
      </c>
      <c r="D12" s="14">
        <v>850.38</v>
      </c>
      <c r="E12" s="16"/>
      <c r="F12" s="14">
        <f>D12</f>
        <v>850.38</v>
      </c>
      <c r="G12" s="14">
        <f>D12</f>
        <v>850.38</v>
      </c>
    </row>
    <row r="13" spans="1:7" ht="15.6" x14ac:dyDescent="0.3">
      <c r="A13" s="70">
        <v>4</v>
      </c>
      <c r="B13" s="71" t="s">
        <v>61</v>
      </c>
      <c r="C13" s="10" t="s">
        <v>62</v>
      </c>
      <c r="D13" s="11">
        <v>1</v>
      </c>
      <c r="E13" s="11">
        <v>0.6</v>
      </c>
      <c r="F13" s="11">
        <v>0.4</v>
      </c>
      <c r="G13" s="11">
        <v>1</v>
      </c>
    </row>
    <row r="14" spans="1:7" ht="15.6" x14ac:dyDescent="0.3">
      <c r="A14" s="70"/>
      <c r="B14" s="72"/>
      <c r="C14" s="13" t="s">
        <v>63</v>
      </c>
      <c r="D14" s="14">
        <v>60319.37</v>
      </c>
      <c r="E14" s="14">
        <f>D14*E13</f>
        <v>36191.622000000003</v>
      </c>
      <c r="F14" s="14">
        <f>D14*F13</f>
        <v>24127.748000000003</v>
      </c>
      <c r="G14" s="14">
        <f>D14</f>
        <v>60319.37</v>
      </c>
    </row>
    <row r="15" spans="1:7" ht="15.6" x14ac:dyDescent="0.3">
      <c r="A15" s="78">
        <v>5</v>
      </c>
      <c r="B15" s="71" t="s">
        <v>43</v>
      </c>
      <c r="C15" s="10" t="s">
        <v>62</v>
      </c>
      <c r="D15" s="11">
        <v>1</v>
      </c>
      <c r="E15" s="11"/>
      <c r="F15" s="11">
        <v>1</v>
      </c>
      <c r="G15" s="11">
        <v>1</v>
      </c>
    </row>
    <row r="16" spans="1:7" ht="15.6" x14ac:dyDescent="0.3">
      <c r="A16" s="78"/>
      <c r="B16" s="71"/>
      <c r="C16" s="13" t="s">
        <v>63</v>
      </c>
      <c r="D16" s="14">
        <v>854.66</v>
      </c>
      <c r="E16" s="16"/>
      <c r="F16" s="14">
        <f>D16</f>
        <v>854.66</v>
      </c>
      <c r="G16" s="14">
        <f>D16</f>
        <v>854.66</v>
      </c>
    </row>
    <row r="17" spans="1:7" ht="15.6" x14ac:dyDescent="0.3">
      <c r="A17" s="70">
        <v>6</v>
      </c>
      <c r="B17" s="71" t="s">
        <v>65</v>
      </c>
      <c r="C17" s="10" t="s">
        <v>62</v>
      </c>
      <c r="D17" s="11">
        <v>1</v>
      </c>
      <c r="E17" s="12"/>
      <c r="F17" s="11">
        <v>1</v>
      </c>
      <c r="G17" s="11">
        <v>1</v>
      </c>
    </row>
    <row r="18" spans="1:7" ht="15.6" x14ac:dyDescent="0.3">
      <c r="A18" s="70"/>
      <c r="B18" s="71"/>
      <c r="C18" s="13" t="s">
        <v>63</v>
      </c>
      <c r="D18" s="14">
        <v>9111.64</v>
      </c>
      <c r="E18" s="15"/>
      <c r="F18" s="14">
        <f>D18</f>
        <v>9111.64</v>
      </c>
      <c r="G18" s="14">
        <f>D18</f>
        <v>9111.64</v>
      </c>
    </row>
    <row r="19" spans="1:7" ht="15.6" x14ac:dyDescent="0.3">
      <c r="A19" s="71" t="s">
        <v>66</v>
      </c>
      <c r="B19" s="71"/>
      <c r="C19" s="10" t="s">
        <v>62</v>
      </c>
      <c r="D19" s="11">
        <v>1</v>
      </c>
      <c r="E19" s="11">
        <f>E20/D20</f>
        <v>0.51247856915399836</v>
      </c>
      <c r="F19" s="11">
        <f>F20/D20</f>
        <v>0.4875214308460018</v>
      </c>
      <c r="G19" s="11">
        <v>1</v>
      </c>
    </row>
    <row r="20" spans="1:7" ht="15.6" x14ac:dyDescent="0.3">
      <c r="A20" s="71"/>
      <c r="B20" s="71"/>
      <c r="C20" s="17" t="s">
        <v>63</v>
      </c>
      <c r="D20" s="18">
        <f>D8+D10+D12+D14+D16+D18</f>
        <v>76717.69</v>
      </c>
      <c r="E20" s="18">
        <f>E8+E10+E12+E14+E16+E18</f>
        <v>39316.172000000006</v>
      </c>
      <c r="F20" s="18">
        <f>SUM(F8+F10+F14+F16+F18+F12)</f>
        <v>37401.518000000004</v>
      </c>
      <c r="G20" s="33">
        <f>F20+E20</f>
        <v>76717.69</v>
      </c>
    </row>
  </sheetData>
  <mergeCells count="19">
    <mergeCell ref="A19:B20"/>
    <mergeCell ref="A1:G2"/>
    <mergeCell ref="C5:G5"/>
    <mergeCell ref="A15:A16"/>
    <mergeCell ref="B15:B16"/>
    <mergeCell ref="A17:A18"/>
    <mergeCell ref="B17:B18"/>
    <mergeCell ref="A11:A12"/>
    <mergeCell ref="B11:B12"/>
    <mergeCell ref="A13:A14"/>
    <mergeCell ref="B13:B14"/>
    <mergeCell ref="A7:A8"/>
    <mergeCell ref="B7:B8"/>
    <mergeCell ref="A9:A10"/>
    <mergeCell ref="B9:B10"/>
    <mergeCell ref="A3:G3"/>
    <mergeCell ref="A4:B4"/>
    <mergeCell ref="C4:G4"/>
    <mergeCell ref="A5:B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FC09B-D5EF-472F-9CF8-FCD199A064CE}">
  <dimension ref="A1:C24"/>
  <sheetViews>
    <sheetView tabSelected="1" workbookViewId="0">
      <selection activeCell="A6" sqref="A6:C7"/>
    </sheetView>
  </sheetViews>
  <sheetFormatPr defaultRowHeight="14.4" x14ac:dyDescent="0.3"/>
  <cols>
    <col min="1" max="1" width="15.77734375" customWidth="1"/>
    <col min="2" max="2" width="31.5546875" customWidth="1"/>
    <col min="3" max="3" width="39" customWidth="1"/>
  </cols>
  <sheetData>
    <row r="1" spans="1:3" x14ac:dyDescent="0.3">
      <c r="A1" s="79"/>
      <c r="B1" s="80"/>
      <c r="C1" s="81"/>
    </row>
    <row r="2" spans="1:3" x14ac:dyDescent="0.3">
      <c r="A2" s="82"/>
      <c r="B2" s="83"/>
      <c r="C2" s="84"/>
    </row>
    <row r="3" spans="1:3" x14ac:dyDescent="0.3">
      <c r="A3" s="82"/>
      <c r="B3" s="83"/>
      <c r="C3" s="84"/>
    </row>
    <row r="4" spans="1:3" x14ac:dyDescent="0.3">
      <c r="A4" s="82"/>
      <c r="B4" s="83"/>
      <c r="C4" s="84"/>
    </row>
    <row r="5" spans="1:3" ht="15" thickBot="1" x14ac:dyDescent="0.35">
      <c r="A5" s="85"/>
      <c r="B5" s="86"/>
      <c r="C5" s="87"/>
    </row>
    <row r="6" spans="1:3" ht="18" customHeight="1" x14ac:dyDescent="0.3">
      <c r="A6" s="93" t="s">
        <v>101</v>
      </c>
      <c r="B6" s="94"/>
      <c r="C6" s="95"/>
    </row>
    <row r="7" spans="1:3" ht="15.6" customHeight="1" thickBot="1" x14ac:dyDescent="0.35">
      <c r="A7" s="96"/>
      <c r="B7" s="97"/>
      <c r="C7" s="98"/>
    </row>
    <row r="8" spans="1:3" ht="16.2" thickBot="1" x14ac:dyDescent="0.35">
      <c r="A8" s="88" t="s">
        <v>73</v>
      </c>
      <c r="B8" s="89"/>
      <c r="C8" s="34" t="s">
        <v>74</v>
      </c>
    </row>
    <row r="9" spans="1:3" ht="16.2" thickBot="1" x14ac:dyDescent="0.35">
      <c r="A9" s="90" t="s">
        <v>75</v>
      </c>
      <c r="B9" s="91"/>
      <c r="C9" s="92"/>
    </row>
    <row r="10" spans="1:3" ht="15.6" x14ac:dyDescent="0.3">
      <c r="A10" s="35" t="s">
        <v>76</v>
      </c>
      <c r="B10" s="36" t="s">
        <v>77</v>
      </c>
      <c r="C10" s="37" t="s">
        <v>78</v>
      </c>
    </row>
    <row r="11" spans="1:3" ht="15.6" x14ac:dyDescent="0.3">
      <c r="A11" s="38" t="s">
        <v>79</v>
      </c>
      <c r="B11" s="39" t="s">
        <v>80</v>
      </c>
      <c r="C11" s="40">
        <v>3</v>
      </c>
    </row>
    <row r="12" spans="1:3" ht="15.6" x14ac:dyDescent="0.3">
      <c r="A12" s="38" t="s">
        <v>81</v>
      </c>
      <c r="B12" s="39" t="s">
        <v>82</v>
      </c>
      <c r="C12" s="40">
        <v>0.8</v>
      </c>
    </row>
    <row r="13" spans="1:3" ht="15.6" x14ac:dyDescent="0.3">
      <c r="A13" s="38" t="s">
        <v>83</v>
      </c>
      <c r="B13" s="39" t="s">
        <v>84</v>
      </c>
      <c r="C13" s="40">
        <v>0.97</v>
      </c>
    </row>
    <row r="14" spans="1:3" ht="15.6" x14ac:dyDescent="0.3">
      <c r="A14" s="38" t="s">
        <v>85</v>
      </c>
      <c r="B14" s="39" t="s">
        <v>86</v>
      </c>
      <c r="C14" s="40">
        <v>0.59</v>
      </c>
    </row>
    <row r="15" spans="1:3" ht="15.6" x14ac:dyDescent="0.3">
      <c r="A15" s="38" t="s">
        <v>87</v>
      </c>
      <c r="B15" s="39" t="s">
        <v>88</v>
      </c>
      <c r="C15" s="40">
        <v>7.25</v>
      </c>
    </row>
    <row r="16" spans="1:3" ht="15.6" x14ac:dyDescent="0.3">
      <c r="A16" s="38" t="s">
        <v>89</v>
      </c>
      <c r="B16" s="41" t="s">
        <v>90</v>
      </c>
      <c r="C16" s="40">
        <f>C17+C18+C19+C20</f>
        <v>10.65</v>
      </c>
    </row>
    <row r="17" spans="1:3" ht="15.6" x14ac:dyDescent="0.3">
      <c r="A17" s="42" t="s">
        <v>45</v>
      </c>
      <c r="B17" s="43" t="s">
        <v>91</v>
      </c>
      <c r="C17" s="40">
        <v>3</v>
      </c>
    </row>
    <row r="18" spans="1:3" ht="15.6" x14ac:dyDescent="0.3">
      <c r="A18" s="42" t="s">
        <v>92</v>
      </c>
      <c r="B18" s="43" t="s">
        <v>93</v>
      </c>
      <c r="C18" s="40">
        <v>0.65</v>
      </c>
    </row>
    <row r="19" spans="1:3" ht="15.6" x14ac:dyDescent="0.3">
      <c r="A19" s="42" t="s">
        <v>94</v>
      </c>
      <c r="B19" s="43" t="s">
        <v>95</v>
      </c>
      <c r="C19" s="40">
        <v>2.5</v>
      </c>
    </row>
    <row r="20" spans="1:3" ht="15.6" x14ac:dyDescent="0.3">
      <c r="A20" s="42" t="s">
        <v>96</v>
      </c>
      <c r="B20" s="43" t="s">
        <v>97</v>
      </c>
      <c r="C20" s="40">
        <v>4.5</v>
      </c>
    </row>
    <row r="21" spans="1:3" ht="16.2" thickBot="1" x14ac:dyDescent="0.35">
      <c r="A21" s="44"/>
      <c r="B21" s="45" t="s">
        <v>98</v>
      </c>
      <c r="C21" s="46">
        <f>(((1+C11/100+C12/100+C13/100)*(1+C14/100)*(1+C15/100))/(1-C16/100))-1</f>
        <v>0.26501156538892023</v>
      </c>
    </row>
    <row r="24" spans="1:3" x14ac:dyDescent="0.3">
      <c r="B24" s="99" t="s">
        <v>99</v>
      </c>
      <c r="C24" s="99"/>
    </row>
  </sheetData>
  <mergeCells count="5">
    <mergeCell ref="A1:C5"/>
    <mergeCell ref="A8:B8"/>
    <mergeCell ref="A9:C9"/>
    <mergeCell ref="A6:C7"/>
    <mergeCell ref="B24:C2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kcMW2Yrt+xhQS43ewreDhofrKOxEk9jceTbAPyMH/S0=</DigestValue>
    </Reference>
    <Reference Type="http://www.w3.org/2000/09/xmldsig#Object" URI="#idOfficeObject">
      <DigestMethod Algorithm="http://www.w3.org/2001/04/xmlenc#sha256"/>
      <DigestValue>PHKCURL4ppuGKKVTDraz0WRdH9SoSifS6mVJ1Kwhp4s=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BviFYJxUbIvyymWoeRKyR0oTQLWcVMHxURwZyQEE+Lc=</DigestValue>
    </Reference>
  </SignedInfo>
  <SignatureValue>ExM7aIH785oU7+yzpKxLHQOBCcZlBjPBJD/pobP9XTkna9xAFwpAmGzovj6HpbhjFkvnimc+52Vm
hLrfgg7Ju6MY4RI0x03MChzymR4cB9d9FIG0ytRM+76PIn15vKRwYVmSkh+2tblsBHzwJ0xXRhqt
H4PI84NAp4LzM49Bhb+E7Osq50/5F6/EEO/2ZExeLBBxvIWV5EgHuVwaqPMjCBty03Nsj7OhDW9E
QpvuwAUPbV8cL31YLoBaWpK55LdyeUTmheEOzi2ZH4HStKLvMTufQh8NEDo9y+DTDB9V04VmZVC+
ez6BAqhZ8hZA6m96fK0VinA4xpLgSpXEGlX3Kg==</SignatureValue>
  <KeyInfo>
    <X509Data>
      <X509Certificate>MIIHsTCCBZmgAwIBAgIIfhtb+ncaTf8wDQYJKoZIhvcNAQELBQAwezELMAkGA1UEBhMCQlIxEzARBgNVBAoTCklDUC1CcmFzaWwxNjA0BgNVBAsTLVNlY3JldGFyaWEgZGEgUmVjZWl0YSBGZWRlcmFsIGRvIEJyYXNpbCAtIFJGQjEfMB0GA1UEAxMWQUMgQ09OU1VMVEkgQlJBU0lMIFJGQjAeFw0yNDExMjIxOTIwMjFaFw0yNzExMjIxOTIwMjFaMIHiMQswCQYDVQQGEwJCUjETMBEGA1UEChMKSUNQLUJyYXNpbDEXMBUGA1UECxMOMjkxMDM1MjIwMDAxMDkxNjA0BgNVBAsTLVNlY3JldGFyaWEgZGEgUmVjZWl0YSBGZWRlcmFsIGRvIEJyYXNpbCAtIFJGQjEVMBMGA1UECxMMUkZCIGUtQ1BGIEEzMRQwEgYDVQQLEwsoRU0gQlJBTkNPKTETMBEGA1UECxMKcHJlc2VuY2lhbDErMCkGA1UEAxMiQUJORVIgRkVSUkVJUkEgREUgTUVMTzoxNTM0NDM1OTY0MDCCASIwDQYJKoZIhvcNAQEBBQADggEPADCCAQoCggEBALh/8j1jtp8rBkDAKzaf0jlqdK/T+sZbqwQdiP/Z6VKjYJ4kdQbfo6WI73Kstr7oNIINXGglFhD4D1SpCd0q2F+qFnwMeOosql1F3SO+pMcR6BOmXqIoMusWTDHxCcR4+EQ4nwAgWz0c5PGoKTkZ4mTwzb5DuXAwZh14rlFAwM+3j0r8WUGV2IZCQjWuTwROevKKlHxrIn8JYZHJQoa1eJEAzx6FC1c6FvSnEUNredu2n0ylSCtbHimUwwADGiRw7xn2TVJx8rdk8V3KvGZjpSYXgrS5sJLkQcOQGDyoJYNVuE9bH320Q0OUX/Kp2JIVuTx3kw4ldU7nf0WWmW5zlQUCAwEAAaOCAs8wggLLMB8GA1UdIwQYMBaAFK7xoXB2E2r755R3nDIsV8sUOFnfMA4GA1UdDwEB/wQEAwIF4DCBgAYDVR0gBHkwdzB1BgZgTAECAz4wazBpBggrBgEFBQcCARZdaHR0cDovL3JlcG9zaXRvcmlvLmFjY29uc3VsdGlicmFzaWwuY29tLmJyL2FjLWFjY29uc3VsdGlicmFzaWxyZmIvZHBjLWFjY29uc3VsdGlicmFzaWxyZmIucGRmMIHgBgNVHR8EgdgwgdUwaKBmoGSGYmh0dHA6Ly9yZXBvc2l0b3Jpby5hY2NvbnN1bHRpYnJhc2lsLmNvbS5ici9hYy1hY2NvbnN1bHRpYnJhc2lscmZiL2xjci1hYy1hY2NvbnN1bHRpYnJhc2lscmZidjQuY3JsMGmgZ6BlhmNodHRwOi8vcmVwb3NpdG9yaW8yLmFjY29uc3VsdGlicmFzaWwuY29tLmJyL2FjLWFjY29uc3VsdGlicmFzaWxyZmIvbGNyLWFjLWFjY29uc3VsdGlicmFzaWxyZmJ2NC5jcmwwegYIKwYBBQUHAQEEbjBsMGoGCCsGAQUFBzAChl5odHRwOi8vcmVwb3NpdG9yaW8uYWNjb25zdWx0aWJyYXNpbC5jb20uYnIvYWMtYWNjb25zdWx0aWJyYXNpbHJmYi9hYy1hY2NvbnN1bHRpYnJhc2lscmZidjQucDdiMIGWBgNVHREEgY4wgYuBFkFCTkVSQlVSSVRJU0BHTUFJTC5DT02gOAYFYEwBAwGgLxMtMDIxMjIwMDExNTM0NDM1OTY0MDAwMDAwMDAwMDAwMDAwMDAwMDAwMDAwMDAwoB4GBWBMAQMFoBUTEzAwMDAwMDAwMDAwMDAwMDAwMDCgFwYFYEwBAwagDhMMMDAwMDAwMDAwMDAwMB0GA1UdJQQWMBQGCCsGAQUFBwMCBggrBgEFBQcDBDANBgkqhkiG9w0BAQsFAAOCAgEAWCrrzWdwXGXm2QyOrba9x9DCQgx4vAqFuKJAd5mxZZODooyhHplmVx6dLMKFgkg+wX+D5R7DxtMg5ClwjuIPqCfPNnGOUlHcbVr2YTswQzbeKrCsPzaI0yyo01BCMOSxvUCN0mP7qmhncytg+Lh4Iwh8t2ntna6r14Uq1DtUEVxa4I1riJQarx4U/+WUTKG/AsQ2wMw+X0QAHIkTrN0ZtjS1pqSwEN/zQjFITHkgfdd+cLMjLb8Qrn/FgnZUngnpyBqBv/nZvRaQlBnun8yVEiP7OLPtHFIQiRZ0rJ5AedfYWQyGEDzx7GmFCtJ+zCHnGOc1d+T22gL8BxoQV+HPci6Z0xX4zspjbKOVdb732M+F0N11KF4oTpYVIDJCr8IDWMCGd+AlzeyVaghUKeD4WkC+UjK0jPkMwF7KppErx9b8gw70ZLQ3HzGKpFcqSSx+LpeTx403sIKtgzSi9ZjgQkef5byaNMOKMOGGlIC1clIZA34EBpF/1M33vkdVF+qjQ+yP7nO75l/94tf+SY81qxSHhEk4piVpYytTkDrrZ67ii+v8/bItWLU5njb4JzmyuWMuKTC33RCZ0eqV5E+NGMgLTLElrwEe1TnuDySxhJKDKZjBc3+UdJZXKLEVXNKy2+i/Ibr31nD0ND1y1Y5JRuro/72P1foEP4YiWd7M6LE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I1scECOx3U1rcMB/2redabVNjrExxc6v6btkqdabS74=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01svRRJA2axzdS+fy/IlEYiTVnIey6+t1/s6t+FVZ0k=</DigestValue>
      </Reference>
      <Reference URI="/xl/drawings/drawing1.xml?ContentType=application/vnd.openxmlformats-officedocument.drawing+xml">
        <DigestMethod Algorithm="http://www.w3.org/2001/04/xmlenc#sha256"/>
        <DigestValue>6qyhAmVLNEiBakXopxH9XXX9N80YDdtJ74V6ZKzila0=</DigestValue>
      </Reference>
      <Reference URI="/xl/drawings/drawing2.xml?ContentType=application/vnd.openxmlformats-officedocument.drawing+xml">
        <DigestMethod Algorithm="http://www.w3.org/2001/04/xmlenc#sha256"/>
        <DigestValue>MhqPJLiiwuOrjt1WYvqccwz91oWOryBVub80dZITHRY=</DigestValue>
      </Reference>
      <Reference URI="/xl/drawings/drawing3.xml?ContentType=application/vnd.openxmlformats-officedocument.drawing+xml">
        <DigestMethod Algorithm="http://www.w3.org/2001/04/xmlenc#sha256"/>
        <DigestValue>5fYPEPlre9b7sMVaEabW07ZYncBddb1w+lJ+JNp2m1g=</DigestValue>
      </Reference>
      <Reference URI="/xl/media/image1.png?ContentType=image/png">
        <DigestMethod Algorithm="http://www.w3.org/2001/04/xmlenc#sha256"/>
        <DigestValue>EfMaae3/a0eZsBsKVD4FBdKOosEScLbKHoOcXcA765Y=</DigestValue>
      </Reference>
      <Reference URI="/xl/media/image2.png?ContentType=image/png">
        <DigestMethod Algorithm="http://www.w3.org/2001/04/xmlenc#sha256"/>
        <DigestValue>iKOl3Bk1/vVGq+tYceRng2nCnnXG6aZjz9OtTHjwhaA=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1ZPpfBeH/K4AyMqEX/aBIPbfJgy2vxxRvXXZLbaJwLk=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1ZPpfBeH/K4AyMqEX/aBIPbfJgy2vxxRvXXZLbaJwLk=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hNdqSV7qXWSP5hOnOMO0HFy1QBMkoKgFJVsvBPfyQyo=</DigestValue>
      </Reference>
      <Reference URI="/xl/sharedStrings.xml?ContentType=application/vnd.openxmlformats-officedocument.spreadsheetml.sharedStrings+xml">
        <DigestMethod Algorithm="http://www.w3.org/2001/04/xmlenc#sha256"/>
        <DigestValue>QYingOqqWHTsmlmAdSyRwnEQZ9/OvcUNIv841DinHEE=</DigestValue>
      </Reference>
      <Reference URI="/xl/styles.xml?ContentType=application/vnd.openxmlformats-officedocument.spreadsheetml.styles+xml">
        <DigestMethod Algorithm="http://www.w3.org/2001/04/xmlenc#sha256"/>
        <DigestValue>DlxJhbUieRwhe6m8epvIixyWSrXB3RGoC9CrdxBGk9A=</DigestValue>
      </Reference>
      <Reference URI="/xl/theme/theme1.xml?ContentType=application/vnd.openxmlformats-officedocument.theme+xml">
        <DigestMethod Algorithm="http://www.w3.org/2001/04/xmlenc#sha256"/>
        <DigestValue>UjOvE6DspcGH4J48/R/wKpX04oXW2mCGbLigBn8v2Wg=</DigestValue>
      </Reference>
      <Reference URI="/xl/workbook.xml?ContentType=application/vnd.openxmlformats-officedocument.spreadsheetml.sheet.main+xml">
        <DigestMethod Algorithm="http://www.w3.org/2001/04/xmlenc#sha256"/>
        <DigestValue>K/Wl1EtcARDGdWnLbl0818Y7WVdGCo8wm+D/c/Gk1TA=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fhQQsB4CL1U6pF+Mb43ZZPtWAAvmIRcVhkkQFXTHJnU=</DigestValue>
      </Reference>
      <Reference URI="/xl/worksheets/sheet2.xml?ContentType=application/vnd.openxmlformats-officedocument.spreadsheetml.worksheet+xml">
        <DigestMethod Algorithm="http://www.w3.org/2001/04/xmlenc#sha256"/>
        <DigestValue>fWU6Dr4mWTpkXcPEBWbO2nUip0zXYz+pA+PTCcx84vs=</DigestValue>
      </Reference>
      <Reference URI="/xl/worksheets/sheet3.xml?ContentType=application/vnd.openxmlformats-officedocument.spreadsheetml.worksheet+xml">
        <DigestMethod Algorithm="http://www.w3.org/2001/04/xmlenc#sha256"/>
        <DigestValue>fvtTzkR8LuhA1+mbqKOzt/hf+ra1iaxd1oG05raW9CY=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2025-05-22T18:47:07Z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Garantir a integridade deste documento que foi criado e aprovado por mim </SignatureComments>
          <WindowsVersion>10.0</WindowsVersion>
          <OfficeVersion>16.0.18730/26</OfficeVersion>
          <ApplicationVersion>16.0.18730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2025-05-22T18:47:07Z</xd:SigningTime>
          <xd:SigningCertificate>
            <xd:Cert>
              <xd:CertDigest>
                <DigestMethod Algorithm="http://www.w3.org/2001/04/xmlenc#sha256"/>
                <DigestValue>r1+vvUf4QVo3h1Ry3jN+5OJIZLG3/0/Wry1l8U/yXFM=</DigestValue>
              </xd:CertDigest>
              <xd:IssuerSerial>
                <X509IssuerName>CN=AC CONSULTI BRASIL RFB, OU=Secretaria da Receita Federal do Brasil - RFB, O=ICP-Brasil, C=BR</X509IssuerName>
                <X509SerialNumber>9086957804448271871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Criou e aprovou este documento</xd:Description>
            </xd:CommitmentTypeId>
            <xd:AllSignedDataObjects/>
            <xd:CommitmentTypeQualifiers>
              <xd:CommitmentTypeQualifier>Garantir a integridade deste documento que foi criado e aprovado por mim 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G3jCCBMagAwIBAgIBEDANBgkqhkiG9w0BAQ0FADCBkDELMAkGA1UEBhMCQlIxEzARBgNVBAoMCklDUC1CcmFzaWwxNDAyBgNVBAsMK0F1dG9yaWRhZGUgQ2VydGlmaWNhZG9yYSBSYWl6IEJyYXNpbGVpcmEgdjUxNjA0BgNVBAMMLUFDIFNlY3JldGFyaWEgZGEgUmVjZWl0YSBGZWRlcmFsIGRvIEJyYXNpbCB2NDAeFw0xNzA1MzExODUyMDRaFw0yOTAyMjAxODUyMDRaMHsxCzAJBgNVBAYTAkJSMRMwEQYDVQQKEwpJQ1AtQnJhc2lsMTYwNAYDVQQLEy1TZWNyZXRhcmlhIGRhIFJlY2VpdGEgRmVkZXJhbCBkbyBCcmFzaWwgLSBSRkIxHzAdBgNVBAMTFkFDIENPTlNVTFRJIEJSQVNJTCBSRkIwggIiMA0GCSqGSIb3DQEBAQUAA4ICDwAwggIKAoICAQDLkrDxDtm9JgCFliPQ/aBrlT8AzyyZ5XJqTVYnZfZsMiMMoT/mVyJ8iFYt7TPQJk17EaN/4JUT17rEfpGvKuGSduDWHsbjUGn91G7iLHTdGnPrQ4fnnfhWnB4ecSMsJbK2k0juQB1IunlEkbcN0/D/Z+mE3eMkdXD3VD+18zZF0rItJkxJL4+ixZHnhJuypkgQK8IpGocwg2GyVTRXPZbqFHu/4PFvX80oN6+51e9kvjTaePbPdtMaJP6zAuZHpNapYhbsFRHOB+KyCUI68lYlE/PlQPYzF7+S+P+Tjes66FDjWNDH3AApyOiZBNpX8tyePbDUuKi5VoTGXJtZHPwTRMEq5iCXqsTEfIHND1mfGC0av22V84PXVDHSmzXQ0La5LmJ71oyXcQ8OaOcLbqQrUernCRMA9qe/TkVtb6Q4tNimGNLNHw0kfEaakN+TT/T1jzexUZHZ9RKpemL8lQxU0B4xaIv/6SZkigCcrgo1RBn0RwRKZS7s5eLE0Oi/LqevXOyLrx8bzEWQFc4wzhrP28Mamdix20hPIV5yxwGuuIp8+c9zGZsVBbcEa/E7tCpiPyofVoYO+07x4qdIy4NoJt9kYfL89xPKtWs+rdhjbVV7A5qex/VGxKjSezcs3qHApENRKW1rOBs0URAcelx54B+5O3N8wyu3qFngKcTh1QIDAQABo4IBVTCCAVEwgacGA1UdIASBnzCBnDBMBgZgTAECAUEwQjBABggrBgEFBQcCARY0aHR0cDovL3d3dy5yZWNlaXRhLmZhemVuZGEuZ292LmJyL2FjcmZiL2RwY2FjcmZiLnBkZjBMBgZgTAECAz4wQjBABggrBgEFBQcCARY0aHR0cDovL3d3dy5yZWNlaXRhLmZhemVuZGEuZ292LmJyL2FjcmZiL2RwY2FjcmZiLnBkZjBEBgNVHR8EPTA7MDmgN6A1hjNodHRwOi8vd3d3LnJlY2VpdGEuZmF6ZW5kYS5nb3YuYnIvYWNyZmIvYWNyZmJ2NC5jcmwwHwYDVR0jBBgwFoAUGpjmQ8oc3ZKemWNFWirpH4cgzTUwHQYDVR0OBBYEFK7xoXB2E2r755R3nDIsV8sUOFnfMA8GA1UdEwEB/wQFMAMBAf8wDgYDVR0PAQH/BAQDAgEGMA0GCSqGSIb3DQEBDQUAA4ICAQAQ+4hQLyCOH8tTCdRB8KhDj6bRYoFL4xJ/IgIDewpCEMd5vYFbEKr+o/XZlDLBM/dAlfOl7fmLfDjPs71RY2F1b8yNiihDT5Jf46RViSBrn4ezFkT2+4cT/p+jmaIi9tT5XDwDmO9qwNX6wecQYYuY7ER8moLRDUOM/w5fSL/LsHWR/vF5ruyCpek+1SqClWstSBIYfJ4UzoxxeLC3N/ucdEE9MGkbU8SAOgdXy0yVQgFjmGPx+0NMFQkw5VRAwzacBVyW02EwdFkTvNHbF+xTpQimAJ1f/DQMJKALKrRu2rlaxCMzE3s3X8VSTvSYB0a1pxB377A2ZkDe9VaZ+1DDXyuNCGRVfBqIpkBVPC0x2qWo8YtAjhNek1crWA/dhHhbDauUA7zTG++ZtTqawrvgm/+S5dESGa1f3lpSRSH6Vl8XydIBWJJkg9h0emXRGlE3xNE9id+cSt0+NMVL3s+YWstxwqv8roptuuTrMRJzPhysYLemWmqJ6daN8pUHbY+Zqju5QLCmuclK2Y/KVhxy6nkCyQUge5dCU8y1EjjzCJq5W7gUDjPLno3sfvSsqeLd9hdjpSS4ATzTtLsq7YIASTmxwkcj4xX5ptWXAyS2zvhMXUJQ1cjxVLPPoiyO2RFIqqCZIMfbYUerxO/5QLW9B/MfK615DrCWBPQXwXHtuQ==</xd:EncapsulatedX509Certificate>
            <xd:EncapsulatedX509Certificate>MIIGYDCCBEigAwIBAgIBBDANBgkqhkiG9w0BAQ0FADCBlzELMAkGA1UEBhMCQlIxEzARBgNVBAoMCklDUC1CcmFzaWwxPTA7BgNVBAsMNEluc3RpdHV0byBOYWNpb25hbCBkZSBUZWNub2xvZ2lhIGRhIEluZm9ybWFjYW8gLSBJVEkxNDAyBgNVBAMMK0F1dG9yaWRhZGUgQ2VydGlmaWNhZG9yYSBSYWl6IEJyYXNpbGVpcmEgdjUwHhcNMTYwNzIwMTMzMjA0WhcNMjkwMzAyMTIwMDA0WjCBkDELMAkGA1UEBhMCQlIxEzARBgNVBAoMCklDUC1CcmFzaWwxNDAyBgNVBAsMK0F1dG9yaWRhZGUgQ2VydGlmaWNhZG9yYSBSYWl6IEJyYXNpbGVpcmEgdjUxNjA0BgNVBAMMLUFDIFNlY3JldGFyaWEgZGEgUmVjZWl0YSBGZWRlcmFsIGRvIEJyYXNpbCB2NDCCAiIwDQYJKoZIhvcNAQEBBQADggIPADCCAgoCggIBAJ1gd6oPyvAvYC0B5fUItXFU/csX2yNEOVJjr/SeuSv5bE0gIc/kUjoYVNMuUe+CTBY/gkoIiwR7qr7Dsp9jn8FTLnALrn6j1sbbkoD4ytTI3WHUuiefz/oApv+H5zPswj3JqUyXaK7bzN5Akc3PNFUzRb3+UbtYA2fXinBAewxrpZidGX0A+ioC++qPq06APTio9SWSBBGEZgmLOAHpkdHhNUAaP9MJXRcQ9k4kilOt3uewRP7EKMyMGDyNPeqDtWCWCEif7vZiLScrKSY3l25nCW9wVN8qQ0G8mJwMTFhntZfG7098kRN0fIVAstyT4KsyVIOWgj8r2pZ913yJfobMROyl89X5leR298gzwDhN2UKJXHmf7XFzqOTg0Hl4dK5LzSg07Ry2DqooFwdvxjBXlWdAVkTdZo5lM5FQGr5uNDFyL2DQwDtmpMrQ7QrVA4saXfwBsMWMel20siX8t2bOFIXHc1HiUDxETgCQw4542pwOtFPj8+UFag+ypZhyk8voAaXQjw3qGubWI68jFNZTrNXjQThIlJWI83OWjcvmIr4SPgbf9hIIHzznSdzqPXXdAZRNS9fxrxmgoTcG4I7cu1hZgBv9HHIaUKr2MwXAdNiqoe71wDkLCKUx8/fVJnhswqHBHYAj+KjBwyoJW1JliL91QOT3Bjz2epj7kj7tAgMBAAGjgbswgbgwHQYDVR0OBBYEFBqY5kPKHN2SnpljRVoq6R+HIM01MA8GA1UdEwEB/wQFMAMBAf8wDgYDVR0PAQH/BAQDAgEGMBQGA1UdIAQNMAswCQYFYEwBAQgwADA/BgNVHR8EODA2MDSgMqAwhi5odHRwOi8vYWNyYWl6LmljcGJyYXNpbC5nb3YuYnIvTENSYWNyYWl6djUuY3JsMB8GA1UdIwQYMBaAFGmovnXZxO9s5xNF5GFu5Wj4tkBeMA0GCSqGSIb3DQEBDQUAA4ICAQBrQuAL6TWbdnOpHbgSzAd9Pkc+vr5uTd7ml4xfPPs/I+BNCGT9Q6OTx/26m6q9rOrl6/9AASYDE5esiwBlaQ4OPzQQ37zrf5d4FnGxnsRMdjEL2pjks7ull66LZX8k5HOfnxy5iYo1hTy46UYg28PXdL55qTljilj4LueNFlTCmK2m9Vo1E6F/Ss79D31uwVBadgoK/i95dFONNlSj/w3/sa9Pbkq3JCJ10ET01GmBSTrtired+zzcj26QT0hjQQ5PUB6wV2+bhUx+WN/rXiLph/DPvy7gg8hrn4mVHBYOEPPoq7qBsX77cswycENKXrlq+gHA2Lj8hkrbfQt4pZQzT+6nLOSOyqMI21ql781eErJySwJ0R9LdPQNm3MUS/ifoRPdjFGWUktBRue/03QrVYtwFBMaIjF/p93Bmb/42xfkL/TG/W6EicBcGLms2SU4pBtw+NDFMQ1YXxNJQoNJ2uzxnzBSqdr5bF5qZth4EHob+I8uUFYylIoCHWvMD1pAxTu8fC9366lkt7cpBARiOdB2MN31JQK3nxjeQeXHiudm8twSzNp0wbJViUiRfNZbqH3yNe8ZTYUQds7hCCcZh3pZbe4PNWS2WDiifF9uXRdfAL3qsEubQOrA/s+EvZha6afCs4d4BlGKQsf64r0iPnX6hFxR4h4sXRI9x5xRMtA==</xd:EncapsulatedX509Certificate>
            <xd:EncapsulatedX509Certificate>MIIGoTCCBImgAwIBAgIBATANBgkqhkiG9w0BAQ0FADCBlzELMAkGA1UEBhMCQlIxEzARBgNVBAoMCklDUC1CcmFzaWwxPTA7BgNVBAsMNEluc3RpdHV0byBOYWNpb25hbCBkZSBUZWNub2xvZ2lhIGRhIEluZm9ybWFjYW8gLSBJVEkxNDAyBgNVBAMMK0F1dG9yaWRhZGUgQ2VydGlmaWNhZG9yYSBSYWl6IEJyYXNpbGVpcmEgdjUwHhcNMTYwMzAyMTMwMTM4WhcNMjkwMzAyMjM1OTM4WjCBlzELMAkGA1UEBhMCQlIxEzARBgNVBAoMCklDUC1CcmFzaWwxPTA7BgNVBAsMNEluc3RpdHV0byBOYWNpb25hbCBkZSBUZWNub2xvZ2lhIGRhIEluZm9ybWFjYW8gLSBJVEkxNDAyBgNVBAMMK0F1dG9yaWRhZGUgQ2VydGlmaWNhZG9yYSBSYWl6IEJyYXNpbGVpcmEgdjUwggIiMA0GCSqGSIb3DQEBAQUAA4ICDwAwggIKAoICAQD3LXgabUWsF+gUXw/6YODeF2XkqEyfk3VehdsIx+3/ERgdjCS/ouxYR0Epi2hdoMUVJDNf3XQfjAWXJyCoTneHYAl2McMdvoqtLB2ileQlJiis0fTtYTJayee9BAIdIrCor1Lc0vozXCpDtq5nTwhjIocaZtcuFsdrkl+nbfYxl5m7vjTkTMS6j8ffjmFzbNPDlJuV3Vy7AzapPVJrMl6UHPXCHMYMzl0KxR/47S5XGgmLYkYt8bNCHA3fg07y+Gtvgu+SNhMPwWKIgwhYw+9vErOnavRhOimYo4M2AwNpNK0OKLI7Im5V094jFp4Ty+mlmfQH00k8nkSUEN+1TGGkhv16c2hukbx9iCfbmk7im2hGKjQA8eH64VPYoS2qdKbPbd3xDDHN2croYKpy2U2oQTVBSf9hC3o6fKo3zp0U3dNiw7ZgWKS9UwP31Q0gwgB1orZgLuF+LIppHYwxcTG/AovNWa4sTPukMiX2L+p7uIHExTZJJU4YoDacQh/mfbPIz3261He4YFmQ35sfw3eKHQSOLyiVfev/n0l/r308PijEd+d+Hz5RmqIzS8jYXZIeJxym4mEjE1fKpeP56Ea52LlIJ8ZqsJ3xzHWu3WkAVz4hMqrX6BPMGW2IxOuEUQyIaCBg1lI6QLiPMHvo2/J7gu4YfqRcH6i27W3HyzamEQIDAQABo4H1MIHyME4GA1UdIARHMEUwQwYFYEwBAQAwOjA4BggrBgEFBQcCARYsaHR0cDovL2FjcmFpei5pY3BicmFzaWwuZ292LmJyL0RQQ2FjcmFpei5wZGYwPwYDVR0fBDgwNjA0oDKgMIYuaHR0cDovL2FjcmFpei5pY3BicmFzaWwuZ292LmJyL0xDUmFjcmFpenY1LmNybDAfBgNVHSMEGDAWgBRpqL512cTvbOcTReRhbuVo+LZAXjAdBgNVHQ4EFgQUaai+ddnE72znE0XkYW7laPi2QF4wDwYDVR0TAQH/BAUwAwEB/zAOBgNVHQ8BAf8EBAMCAQYwDQYJKoZIhvcNAQENBQADggIBABRt2/JiWapef7o/plhR4PxymlMIp/JeZ5F0BZ1XafmYpl5g6pRokFrIRMFXLyEhlgo51I05InyCc9Td6UXjlsOASTc/LRavyjB/8NcQjlRYDh6xf7OdP05mFcT/0+6bYRtNgsnUbr10pfsK/UzyUvQWbumGS57hCZrAZOyd9MzukiF/azAa6JfoZk2nDkEudKOY8tRyTpMmDzN5fufPSC3v7tSJUqTqo5z7roN/FmckRzGAYyz5XulbOc5/UsAT/tk+KP/clbbqd/hhevmmdJclLr9qWZZcOgzuFU2YsgProtVu0fFNXGr6KK9fu44pOHajmMsTXK3X7r/Pwh19kFRow5F3RQMUZC6Re0YLfXh+ypnUSCzA+uL4JPtHIGyvkbWiulkustpOKUSVwBPzvA2sQUOvqdbAR7C8jcHYFJMuK2HZFji7pxcWWab/NKsFcJ3sluDjmhizpQaxbYTfAVXu3q8yd0su/BHHhBpteyHvYyyz0Eb9LUysR2cMtWvfPU6vnoPgYvOGO1CziyGEsgKULkCH4o2Vgl1gQuKWO4V68rFW8a/jvq28sbY+y/Ao0I5ohpnBcQOAawiFbz6yJtObajYMuztDDP8oY656EuuJXBJhuKAJPI/7WDtgfV8ffOh/iQGQATVMtgDN0gv8bn5NdUX8UMNX1sHhU3H1UpoW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Mamoeiro</vt:lpstr>
      <vt:lpstr>Cronograma Mamoeiro</vt:lpstr>
      <vt:lpstr>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Administrador@prefeitura</dc:creator>
  <cp:lastModifiedBy>Administrador@prefeitura</cp:lastModifiedBy>
  <cp:lastPrinted>2025-05-12T18:17:15Z</cp:lastPrinted>
  <dcterms:created xsi:type="dcterms:W3CDTF">2025-04-09T17:43:34Z</dcterms:created>
  <dcterms:modified xsi:type="dcterms:W3CDTF">2025-05-22T18:45:20Z</dcterms:modified>
</cp:coreProperties>
</file>