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 activeTab="2"/>
  </bookViews>
  <sheets>
    <sheet name="PLANILHA ORÇAMENTÁRIA" sheetId="2" r:id="rId1"/>
    <sheet name="CRONOGRAMA FISICO-FINANCEIRO" sheetId="5" r:id="rId2"/>
    <sheet name="BDI" sheetId="6" r:id="rId3"/>
  </sheets>
  <calcPr calcId="124519"/>
</workbook>
</file>

<file path=xl/calcChain.xml><?xml version="1.0" encoding="utf-8"?>
<calcChain xmlns="http://schemas.openxmlformats.org/spreadsheetml/2006/main">
  <c r="H20" i="5"/>
  <c r="F20"/>
  <c r="E18"/>
  <c r="G18" s="1"/>
  <c r="E16"/>
  <c r="G16" s="1"/>
  <c r="E14"/>
  <c r="G14" s="1"/>
  <c r="I43" i="2"/>
  <c r="I42"/>
  <c r="I36"/>
  <c r="I30"/>
  <c r="I25"/>
  <c r="I19"/>
  <c r="I12"/>
  <c r="E12" i="5"/>
  <c r="H12" s="1"/>
  <c r="E10"/>
  <c r="G10" s="1"/>
  <c r="E8"/>
  <c r="F8" s="1"/>
  <c r="C16" i="6"/>
  <c r="C21" s="1"/>
  <c r="G20" i="5" l="1"/>
  <c r="E20"/>
  <c r="H8"/>
  <c r="H18"/>
  <c r="G12"/>
  <c r="H10"/>
  <c r="F10"/>
  <c r="H16"/>
  <c r="H14"/>
  <c r="F19" l="1"/>
  <c r="G19"/>
  <c r="I35" i="2" l="1"/>
  <c r="H35"/>
  <c r="I41" l="1"/>
  <c r="H41"/>
  <c r="I40"/>
  <c r="H40"/>
  <c r="I29" l="1"/>
  <c r="H29"/>
  <c r="H15" l="1"/>
  <c r="I15" s="1"/>
  <c r="I18" l="1"/>
  <c r="H18"/>
  <c r="H39" l="1"/>
  <c r="I39" s="1"/>
  <c r="H23"/>
  <c r="I23" s="1"/>
  <c r="H24"/>
  <c r="I24" s="1"/>
  <c r="H34"/>
  <c r="H33"/>
  <c r="H9"/>
  <c r="H10"/>
  <c r="H11"/>
  <c r="H22"/>
  <c r="H17"/>
  <c r="H16"/>
  <c r="I16" s="1"/>
  <c r="H28"/>
  <c r="I28" s="1"/>
  <c r="I17" l="1"/>
  <c r="I34"/>
  <c r="I11" l="1"/>
  <c r="I22"/>
  <c r="I33"/>
  <c r="I10" l="1"/>
  <c r="I9"/>
</calcChain>
</file>

<file path=xl/sharedStrings.xml><?xml version="1.0" encoding="utf-8"?>
<sst xmlns="http://schemas.openxmlformats.org/spreadsheetml/2006/main" count="177" uniqueCount="115">
  <si>
    <t>PLANILHA ORÇAMENTÁRIA DE CUSTOS</t>
  </si>
  <si>
    <t>FORMA DE EXECUÇÃO:</t>
  </si>
  <si>
    <t>PRAZO DE EXECUÇÃO: 2 MESES</t>
  </si>
  <si>
    <t>ITEM</t>
  </si>
  <si>
    <t>FONTE</t>
  </si>
  <si>
    <t>CÓDIGO</t>
  </si>
  <si>
    <t>DESCRIÇÃO DOS SERVIÇOS - FORNECIMENTO DE MATERIAIS E INSTALAÇÃO</t>
  </si>
  <si>
    <t>UNIDADE</t>
  </si>
  <si>
    <r>
      <rPr>
        <sz val="12"/>
        <rFont val="Times New Roman"/>
        <family val="1"/>
      </rPr>
      <t>PREÇO UNITÁRIO S/
BDI</t>
    </r>
  </si>
  <si>
    <r>
      <rPr>
        <sz val="12"/>
        <rFont val="Times New Roman"/>
        <family val="1"/>
      </rPr>
      <t>PREÇO UNITÁRIO C/
BDI</t>
    </r>
  </si>
  <si>
    <t>PREÇO TOTAL</t>
  </si>
  <si>
    <t>SETOP</t>
  </si>
  <si>
    <t>SINAPI</t>
  </si>
  <si>
    <t>PINTURA</t>
  </si>
  <si>
    <t>m²</t>
  </si>
  <si>
    <t>PINTURA LÁTEX ACRÍLICA PREMIUM, APLICAÇÃO MANUAL EM PAREDES, DUAS DEMÃOS. AF_04/2023</t>
  </si>
  <si>
    <t>1.1</t>
  </si>
  <si>
    <t>1.2</t>
  </si>
  <si>
    <t>ED-50491</t>
  </si>
  <si>
    <t>PINTURA ESMALTE EM ESQUADRIAS DE FERRO, DUAS (2) DEMÃOS, INCLUSIVE UMA (1) DEMÃO DE FUNDO ANTICORROSIVO</t>
  </si>
  <si>
    <t>SUBTOTAL</t>
  </si>
  <si>
    <t xml:space="preserve">INSTALAÇÕES ELÉTRICAS </t>
  </si>
  <si>
    <t xml:space="preserve">INSTALAÇÕES HIDRAULICAS </t>
  </si>
  <si>
    <t>OUTROS</t>
  </si>
  <si>
    <t>SERVIÇOS FINAIS</t>
  </si>
  <si>
    <t>ED-50266</t>
  </si>
  <si>
    <t xml:space="preserve"> LIMPEZA FINAL PARA ENTREGA DA OBRA</t>
  </si>
  <si>
    <t>REGIÃO/MÊS DE REFERÊNCIA:TRIÂNGULO SETOP AGOSTO/2023 - SINAPI DEZEMBRO 2024</t>
  </si>
  <si>
    <t>(    ) DIRETA</t>
  </si>
  <si>
    <t>( x ) INDIRETA</t>
  </si>
  <si>
    <t>BDI: 25,00%</t>
  </si>
  <si>
    <t>QUANTIDADE</t>
  </si>
  <si>
    <t>PINTURA LÁTEX ACRÍLICA STANDARD, APLICAÇÃO MANUAL EM TETO, DUAS DEMÃOS</t>
  </si>
  <si>
    <t>ED-51153</t>
  </si>
  <si>
    <t>LÂMPADA COMPACTA DE LED 10 W, BASE E27 - FORNECIMENTO E INSTALAÇÃO. AF _09/2024</t>
  </si>
  <si>
    <t>uni</t>
  </si>
  <si>
    <t xml:space="preserve">ED-50833 </t>
  </si>
  <si>
    <t>cj</t>
  </si>
  <si>
    <t xml:space="preserve">PINTURA TETO, PORTAS E ESQUADRIAS </t>
  </si>
  <si>
    <t>A1- ARMÁRIO COM PORTAS DE MADEIRA SOB BANCA, UM MÓDULO DE 80 X 110 CM, PRATELEIRA E MESA DE ARDOSIA POLIDA, E = 3 CM</t>
  </si>
  <si>
    <t>SIFAO / TUBO SINFONADO EXTENSIVEL/SANFONADO, UNIVERSAL/ SIMPLES, ENTRE *50 A 70* CM, DE PLASTICO BRANCO</t>
  </si>
  <si>
    <t>LUMINARIA DE TETO PLAFON/PLAFONIER EM PLASTICO COM BASE E27, POTENCIA MAXIMA 60 W (NAO INCLUI LAMPADA)</t>
  </si>
  <si>
    <t>3.1</t>
  </si>
  <si>
    <t>3.2</t>
  </si>
  <si>
    <t>3.3</t>
  </si>
  <si>
    <t>4.1</t>
  </si>
  <si>
    <t>VALOR TOTAL</t>
  </si>
  <si>
    <t>ED-5620</t>
  </si>
  <si>
    <t>PLACA 4"X2" PARA UM (1) MÓDULO, INCLUSIVE FORNECIMENTO E INSTALAÇÃO, EXCLUSIVE SUPORTE E MÓDULO</t>
  </si>
  <si>
    <t>VIDRO IMPRESSO (FANTASIA) TRANSLÚCIDO INCOLOR, ESP. 3MM, INCLUSIVE FIXAÇÃO E VEDAÇÃO COM GUARNIÇÃO/GAXETA DE BORRACHA NEOPRENE, FORNECIMENTO E INSTALAÇÃO, EXCLUSIVE CAIXILHO/PERFIL</t>
  </si>
  <si>
    <t>6.1</t>
  </si>
  <si>
    <t>ED-49700</t>
  </si>
  <si>
    <t>FECHADURA TIPO INTERNA (GORGE), GRAU DE SEGURANÇA MÉDIO, DISTÂNCIA DE BROCA 40MM, ACABAMENTO COM ESPELHO CROMADO E MAÇANETA MODELO ALAVANCA EM ZAMAC, INCLUSIVE ACESSÓRIOS PARA FIXAÇÃO E DUAS (2) CHAVES</t>
  </si>
  <si>
    <t>2.1</t>
  </si>
  <si>
    <t>2.2</t>
  </si>
  <si>
    <t>2.3</t>
  </si>
  <si>
    <t>1.3</t>
  </si>
  <si>
    <t>EMASSAMENTO COM MASSA LÁTEX, APLICAÇÃO EM PAREDE, UMA DEMÃO, LIXAMENTO MANUAL. AF_04/2023</t>
  </si>
  <si>
    <t>FUNDO SELADOR ACRÍLICO, APLICAÇÃO MANUAL EM PAREDE, UMA DEMÃO. AF_04/2023</t>
  </si>
  <si>
    <t>5.1</t>
  </si>
  <si>
    <t>5.2</t>
  </si>
  <si>
    <t>2.4</t>
  </si>
  <si>
    <t>EMASSAMENTO COM MASSA LÁTEX, APLICAÇÃO EM TETO, UMA DEMÃO, LIXAMENTO ANUAL. AF_04/2023</t>
  </si>
  <si>
    <t>LOCAL: Rua Arminda Rangel, nº278, Bairro Jacilândia - UNAÍ-MG</t>
  </si>
  <si>
    <t>4.2</t>
  </si>
  <si>
    <t>TORNEIRA CROMADA TUBO MÓVEL, DE PAREDE, 1/2" OU 3/4", PARA PIA DE COZINHA, PADRÃO MÉDIO - FORNECIMENTO E INSTALAÇÃO. AF_01/2020</t>
  </si>
  <si>
    <t>6.2</t>
  </si>
  <si>
    <t>6.3</t>
  </si>
  <si>
    <t>ED-28162</t>
  </si>
  <si>
    <t>ED-8143</t>
  </si>
  <si>
    <t>ROÇADA MANUAL DE TERRENO COM ROÇADEIRA COSTAL, EXCLUSIVE RASTELAMENTO E QUEIMA</t>
  </si>
  <si>
    <t>RASTELAMENTO DE ÁREA COM AFASTAMENTO DE ATÉ VINTE (20) METROS, EXCLUSIVE CAPINA OU ROÇADA MANUAL</t>
  </si>
  <si>
    <t>5.3</t>
  </si>
  <si>
    <t>ED-49587</t>
  </si>
  <si>
    <t>FOLHA DE PORTA EM MADEIRA, DIMENSÃO (80X210)CM, ACABAMENTO NATURAL PARA PINTURA/VERNIZ, TIPO PRANCHETA/SARRAFEADA, INCLUSIVE ASSENTAMENTO, EXCLUSIVE MARCO, FERRAGENS E PINTURA/VERNIZ</t>
  </si>
  <si>
    <t>DATA: 05/05/2025</t>
  </si>
  <si>
    <t>OBRA: REFORMA ANTIGO CEI URSINHOS CARINHOSOS</t>
  </si>
  <si>
    <t>CRONOGRAMA FÍSICO-FINANCEIRO</t>
  </si>
  <si>
    <t>PRAZO DA OBRA: 2 MESES</t>
  </si>
  <si>
    <t>ETAPAS/DESCRIÇÃO</t>
  </si>
  <si>
    <r>
      <rPr>
        <b/>
        <sz val="10.5"/>
        <rFont val="Times New Roman"/>
        <family val="1"/>
      </rPr>
      <t>FÍSICO/
FINANCEIRO</t>
    </r>
  </si>
  <si>
    <t>TOTAL  ETAPAS</t>
  </si>
  <si>
    <t>MÊS 1</t>
  </si>
  <si>
    <t>MÊS 2</t>
  </si>
  <si>
    <t>SOMA</t>
  </si>
  <si>
    <t>Físico %</t>
  </si>
  <si>
    <t>Financeiro</t>
  </si>
  <si>
    <t>TOTAL</t>
  </si>
  <si>
    <t>OS VALORES DE BDI FORAM CALCULADOS COM O EMPREGO DA FÓRMULA:</t>
  </si>
  <si>
    <t xml:space="preserve">TOTAL </t>
  </si>
  <si>
    <t>CPRB</t>
  </si>
  <si>
    <t>6.4</t>
  </si>
  <si>
    <t>ISS</t>
  </si>
  <si>
    <t>PIS</t>
  </si>
  <si>
    <t>COFINS</t>
  </si>
  <si>
    <t>TRIBUTOS</t>
  </si>
  <si>
    <t>6.0</t>
  </si>
  <si>
    <t>LUCRO</t>
  </si>
  <si>
    <t>5.0</t>
  </si>
  <si>
    <t>DESPESAS FINANCEIRAS</t>
  </si>
  <si>
    <t>4.0</t>
  </si>
  <si>
    <t>RISCO</t>
  </si>
  <si>
    <t>3.0</t>
  </si>
  <si>
    <t>SEGURO + GARANTIA</t>
  </si>
  <si>
    <t>2.0</t>
  </si>
  <si>
    <t>ADMINISTRAÇÃO CENTRAL</t>
  </si>
  <si>
    <t>1.0</t>
  </si>
  <si>
    <t>PERCENTUAL</t>
  </si>
  <si>
    <t>DESCRIÇÃO</t>
  </si>
  <si>
    <t xml:space="preserve">ITENS </t>
  </si>
  <si>
    <t>COMPOSIÇÃO DE BDI</t>
  </si>
  <si>
    <t>DESONERAÇÃO: SIM</t>
  </si>
  <si>
    <t>TIPO DE OBRA DO EMPREENDIMENTO: REFORMA</t>
  </si>
  <si>
    <t>OBJETO</t>
  </si>
  <si>
    <t>OBRA: REFORMA ANTIGO CEI URSINHOS CARINHOSOS - Rua Arminda Rangel, nº278, Bairro Jacilândia - UNAÍ-MG</t>
  </si>
</sst>
</file>

<file path=xl/styles.xml><?xml version="1.0" encoding="utf-8"?>
<styleSheet xmlns="http://schemas.openxmlformats.org/spreadsheetml/2006/main">
  <numFmts count="3">
    <numFmt numFmtId="44" formatCode="_-&quot;R$&quot;\ * #,##0.00_-;\-&quot;R$&quot;\ * #,##0.00_-;_-&quot;R$&quot;\ * &quot;-&quot;??_-;_-@_-"/>
    <numFmt numFmtId="164" formatCode="&quot;R$&quot;\ #,##0.00"/>
    <numFmt numFmtId="165" formatCode="0.0%"/>
  </numFmts>
  <fonts count="20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2"/>
      <color theme="1"/>
      <name val="Times New Roman"/>
      <family val="1"/>
    </font>
    <font>
      <sz val="16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0"/>
      <name val="Arial"/>
      <family val="2"/>
    </font>
    <font>
      <b/>
      <sz val="12"/>
      <color theme="1"/>
      <name val="Times New Roman"/>
      <family val="1"/>
    </font>
    <font>
      <sz val="11"/>
      <name val="Calibri"/>
      <family val="2"/>
      <scheme val="minor"/>
    </font>
    <font>
      <sz val="23"/>
      <name val="Arial MT"/>
    </font>
    <font>
      <b/>
      <sz val="15.5"/>
      <name val="Times New Roman"/>
      <family val="1"/>
    </font>
    <font>
      <sz val="11"/>
      <color theme="1"/>
      <name val="Times New Roman"/>
      <family val="1"/>
    </font>
    <font>
      <sz val="13"/>
      <name val="Times New Roman"/>
      <family val="1"/>
    </font>
    <font>
      <b/>
      <sz val="10.5"/>
      <name val="Times New Roman"/>
      <family val="1"/>
    </font>
    <font>
      <b/>
      <sz val="11"/>
      <color theme="1"/>
      <name val="Times New Roman"/>
      <family val="1"/>
    </font>
    <font>
      <sz val="13"/>
      <color rgb="FF000000"/>
      <name val="Times New Roman"/>
      <family val="1"/>
    </font>
    <font>
      <sz val="14"/>
      <color rgb="FF000000"/>
      <name val="Times New Roman"/>
      <family val="1"/>
    </font>
    <font>
      <b/>
      <sz val="11"/>
      <name val="Times New Roman"/>
      <family val="1"/>
    </font>
    <font>
      <b/>
      <sz val="10"/>
      <name val="Arial"/>
      <family val="2"/>
    </font>
    <font>
      <b/>
      <sz val="10"/>
      <color indexed="6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</cellStyleXfs>
  <cellXfs count="14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0" fontId="2" fillId="2" borderId="3" xfId="0" applyFont="1" applyFill="1" applyBorder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/>
    <xf numFmtId="0" fontId="2" fillId="2" borderId="1" xfId="0" applyFont="1" applyFill="1" applyBorder="1"/>
    <xf numFmtId="0" fontId="2" fillId="2" borderId="2" xfId="0" applyFont="1" applyFill="1" applyBorder="1" applyAlignment="1"/>
    <xf numFmtId="0" fontId="2" fillId="2" borderId="4" xfId="0" applyFont="1" applyFill="1" applyBorder="1" applyAlignment="1"/>
    <xf numFmtId="0" fontId="2" fillId="2" borderId="3" xfId="0" applyFont="1" applyFill="1" applyBorder="1" applyAlignment="1"/>
    <xf numFmtId="0" fontId="2" fillId="0" borderId="0" xfId="0" applyFont="1"/>
    <xf numFmtId="0" fontId="2" fillId="0" borderId="2" xfId="0" applyFont="1" applyBorder="1" applyAlignment="1"/>
    <xf numFmtId="0" fontId="2" fillId="0" borderId="4" xfId="0" applyFont="1" applyBorder="1" applyAlignment="1"/>
    <xf numFmtId="0" fontId="2" fillId="0" borderId="3" xfId="0" applyFont="1" applyBorder="1" applyAlignment="1"/>
    <xf numFmtId="0" fontId="2" fillId="0" borderId="9" xfId="0" applyFont="1" applyBorder="1" applyAlignment="1"/>
    <xf numFmtId="164" fontId="2" fillId="0" borderId="1" xfId="1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5" fillId="3" borderId="1" xfId="0" applyFont="1" applyFill="1" applyBorder="1"/>
    <xf numFmtId="164" fontId="2" fillId="2" borderId="1" xfId="0" applyNumberFormat="1" applyFont="1" applyFill="1" applyBorder="1" applyAlignment="1">
      <alignment horizontal="center"/>
    </xf>
    <xf numFmtId="164" fontId="5" fillId="3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5" fontId="8" fillId="0" borderId="0" xfId="2" applyNumberFormat="1" applyFont="1" applyFill="1"/>
    <xf numFmtId="0" fontId="11" fillId="0" borderId="15" xfId="0" applyFont="1" applyFill="1" applyBorder="1" applyAlignment="1">
      <alignment horizontal="left" wrapText="1"/>
    </xf>
    <xf numFmtId="0" fontId="13" fillId="2" borderId="15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top" wrapText="1"/>
    </xf>
    <xf numFmtId="9" fontId="15" fillId="0" borderId="15" xfId="0" applyNumberFormat="1" applyFont="1" applyFill="1" applyBorder="1" applyAlignment="1">
      <alignment horizontal="center" vertical="top" shrinkToFit="1"/>
    </xf>
    <xf numFmtId="9" fontId="15" fillId="0" borderId="15" xfId="0" applyNumberFormat="1" applyFont="1" applyFill="1" applyBorder="1" applyAlignment="1">
      <alignment horizontal="center" wrapText="1"/>
    </xf>
    <xf numFmtId="0" fontId="12" fillId="4" borderId="15" xfId="0" applyFont="1" applyFill="1" applyBorder="1" applyAlignment="1">
      <alignment horizontal="center" vertical="top" wrapText="1"/>
    </xf>
    <xf numFmtId="164" fontId="15" fillId="4" borderId="15" xfId="0" applyNumberFormat="1" applyFont="1" applyFill="1" applyBorder="1" applyAlignment="1">
      <alignment horizontal="center" vertical="top" shrinkToFit="1"/>
    </xf>
    <xf numFmtId="0" fontId="15" fillId="4" borderId="15" xfId="0" applyFont="1" applyFill="1" applyBorder="1" applyAlignment="1">
      <alignment horizontal="center" wrapText="1"/>
    </xf>
    <xf numFmtId="4" fontId="15" fillId="4" borderId="15" xfId="0" applyNumberFormat="1" applyFont="1" applyFill="1" applyBorder="1" applyAlignment="1">
      <alignment horizontal="center" vertical="top" shrinkToFit="1"/>
    </xf>
    <xf numFmtId="9" fontId="15" fillId="4" borderId="15" xfId="0" applyNumberFormat="1" applyFont="1" applyFill="1" applyBorder="1" applyAlignment="1">
      <alignment horizontal="center" vertical="top" shrinkToFit="1"/>
    </xf>
    <xf numFmtId="0" fontId="12" fillId="5" borderId="15" xfId="0" applyFont="1" applyFill="1" applyBorder="1" applyAlignment="1">
      <alignment horizontal="center" vertical="top" wrapText="1"/>
    </xf>
    <xf numFmtId="164" fontId="15" fillId="5" borderId="15" xfId="0" applyNumberFormat="1" applyFont="1" applyFill="1" applyBorder="1" applyAlignment="1">
      <alignment horizontal="center" vertical="top" shrinkToFit="1"/>
    </xf>
    <xf numFmtId="164" fontId="16" fillId="3" borderId="15" xfId="0" applyNumberFormat="1" applyFont="1" applyFill="1" applyBorder="1" applyAlignment="1">
      <alignment horizontal="center" vertical="top" shrinkToFit="1"/>
    </xf>
    <xf numFmtId="10" fontId="17" fillId="0" borderId="24" xfId="4" applyNumberFormat="1" applyFont="1" applyBorder="1" applyAlignment="1">
      <alignment horizontal="center"/>
    </xf>
    <xf numFmtId="0" fontId="14" fillId="0" borderId="25" xfId="3" applyFont="1" applyBorder="1" applyAlignment="1">
      <alignment horizontal="right"/>
    </xf>
    <xf numFmtId="0" fontId="18" fillId="0" borderId="26" xfId="3" applyFont="1" applyBorder="1"/>
    <xf numFmtId="4" fontId="11" fillId="0" borderId="27" xfId="3" applyNumberFormat="1" applyFont="1" applyFill="1" applyBorder="1" applyAlignment="1">
      <alignment horizontal="center" vertical="center"/>
    </xf>
    <xf numFmtId="0" fontId="11" fillId="0" borderId="1" xfId="3" applyFont="1" applyBorder="1" applyAlignment="1">
      <alignment horizontal="left"/>
    </xf>
    <xf numFmtId="0" fontId="6" fillId="0" borderId="28" xfId="3" applyFont="1" applyBorder="1" applyAlignment="1">
      <alignment horizontal="center"/>
    </xf>
    <xf numFmtId="4" fontId="14" fillId="0" borderId="27" xfId="3" applyNumberFormat="1" applyFont="1" applyFill="1" applyBorder="1" applyAlignment="1">
      <alignment horizontal="center" vertical="center"/>
    </xf>
    <xf numFmtId="0" fontId="14" fillId="0" borderId="3" xfId="3" applyFont="1" applyBorder="1" applyAlignment="1">
      <alignment horizontal="left"/>
    </xf>
    <xf numFmtId="0" fontId="18" fillId="0" borderId="29" xfId="3" applyFont="1" applyBorder="1" applyAlignment="1">
      <alignment horizontal="center"/>
    </xf>
    <xf numFmtId="0" fontId="14" fillId="0" borderId="2" xfId="3" applyFont="1" applyBorder="1" applyAlignment="1">
      <alignment horizontal="left"/>
    </xf>
    <xf numFmtId="0" fontId="14" fillId="0" borderId="30" xfId="3" applyFont="1" applyBorder="1" applyAlignment="1">
      <alignment horizontal="center" vertical="center"/>
    </xf>
    <xf numFmtId="0" fontId="14" fillId="0" borderId="31" xfId="3" applyFont="1" applyBorder="1" applyAlignment="1">
      <alignment horizontal="center" vertical="center"/>
    </xf>
    <xf numFmtId="0" fontId="14" fillId="0" borderId="32" xfId="3" applyFont="1" applyBorder="1" applyAlignment="1">
      <alignment horizontal="center" vertical="center"/>
    </xf>
    <xf numFmtId="0" fontId="18" fillId="0" borderId="36" xfId="0" applyFont="1" applyBorder="1" applyAlignment="1">
      <alignment horizontal="left" vertical="center" wrapText="1"/>
    </xf>
    <xf numFmtId="0" fontId="18" fillId="0" borderId="39" xfId="0" applyFont="1" applyBorder="1" applyAlignment="1">
      <alignment horizontal="center" vertical="center"/>
    </xf>
    <xf numFmtId="0" fontId="18" fillId="0" borderId="40" xfId="0" applyFont="1" applyBorder="1" applyAlignment="1">
      <alignment horizontal="center" vertical="center"/>
    </xf>
    <xf numFmtId="0" fontId="18" fillId="0" borderId="41" xfId="0" applyFont="1" applyBorder="1" applyAlignment="1">
      <alignment horizontal="left" vertical="center"/>
    </xf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2" xfId="0" applyFont="1" applyFill="1" applyBorder="1"/>
    <xf numFmtId="0" fontId="2" fillId="0" borderId="4" xfId="0" applyFont="1" applyFill="1" applyBorder="1"/>
    <xf numFmtId="0" fontId="2" fillId="0" borderId="3" xfId="0" applyFont="1" applyFill="1" applyBorder="1"/>
    <xf numFmtId="0" fontId="2" fillId="2" borderId="2" xfId="0" applyFont="1" applyFill="1" applyBorder="1"/>
    <xf numFmtId="0" fontId="2" fillId="2" borderId="4" xfId="0" applyFont="1" applyFill="1" applyBorder="1"/>
    <xf numFmtId="0" fontId="2" fillId="2" borderId="3" xfId="0" applyFont="1" applyFill="1" applyBorder="1"/>
    <xf numFmtId="0" fontId="2" fillId="0" borderId="2" xfId="0" applyFont="1" applyBorder="1"/>
    <xf numFmtId="0" fontId="2" fillId="0" borderId="4" xfId="0" applyFont="1" applyBorder="1"/>
    <xf numFmtId="0" fontId="2" fillId="0" borderId="3" xfId="0" applyFont="1" applyBorder="1"/>
    <xf numFmtId="0" fontId="12" fillId="0" borderId="18" xfId="0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 wrapText="1"/>
    </xf>
    <xf numFmtId="1" fontId="15" fillId="0" borderId="16" xfId="0" applyNumberFormat="1" applyFont="1" applyFill="1" applyBorder="1" applyAlignment="1">
      <alignment horizontal="center" vertical="center" shrinkToFit="1"/>
    </xf>
    <xf numFmtId="1" fontId="15" fillId="0" borderId="17" xfId="0" applyNumberFormat="1" applyFont="1" applyFill="1" applyBorder="1" applyAlignment="1">
      <alignment horizontal="center" vertical="center" shrinkToFit="1"/>
    </xf>
    <xf numFmtId="0" fontId="11" fillId="0" borderId="16" xfId="0" applyFont="1" applyFill="1" applyBorder="1" applyAlignment="1">
      <alignment horizontal="left" vertical="center" wrapText="1"/>
    </xf>
    <xf numFmtId="0" fontId="11" fillId="0" borderId="17" xfId="0" applyFont="1" applyFill="1" applyBorder="1" applyAlignment="1">
      <alignment horizontal="left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1" fontId="15" fillId="0" borderId="16" xfId="0" applyNumberFormat="1" applyFont="1" applyFill="1" applyBorder="1" applyAlignment="1">
      <alignment horizontal="center" vertical="top" shrinkToFit="1"/>
    </xf>
    <xf numFmtId="1" fontId="15" fillId="0" borderId="17" xfId="0" applyNumberFormat="1" applyFont="1" applyFill="1" applyBorder="1" applyAlignment="1">
      <alignment horizontal="center" vertical="top" shrinkToFit="1"/>
    </xf>
    <xf numFmtId="0" fontId="11" fillId="0" borderId="17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top" wrapText="1"/>
    </xf>
    <xf numFmtId="0" fontId="10" fillId="0" borderId="13" xfId="0" applyFont="1" applyFill="1" applyBorder="1" applyAlignment="1">
      <alignment horizontal="center" vertical="top" wrapText="1"/>
    </xf>
    <xf numFmtId="0" fontId="10" fillId="0" borderId="14" xfId="0" applyFont="1" applyFill="1" applyBorder="1" applyAlignment="1">
      <alignment horizontal="center" vertical="top" wrapText="1"/>
    </xf>
    <xf numFmtId="0" fontId="11" fillId="0" borderId="12" xfId="0" applyFont="1" applyFill="1" applyBorder="1" applyAlignment="1">
      <alignment horizontal="left" wrapText="1"/>
    </xf>
    <xf numFmtId="0" fontId="11" fillId="0" borderId="13" xfId="0" applyFont="1" applyFill="1" applyBorder="1" applyAlignment="1">
      <alignment horizontal="left" wrapText="1"/>
    </xf>
    <xf numFmtId="0" fontId="11" fillId="0" borderId="14" xfId="0" applyFont="1" applyFill="1" applyBorder="1" applyAlignment="1">
      <alignment horizontal="left" wrapText="1"/>
    </xf>
    <xf numFmtId="0" fontId="12" fillId="0" borderId="12" xfId="0" applyFont="1" applyFill="1" applyBorder="1" applyAlignment="1">
      <alignment horizontal="left" vertical="top" wrapText="1"/>
    </xf>
    <xf numFmtId="0" fontId="12" fillId="0" borderId="13" xfId="0" applyFont="1" applyFill="1" applyBorder="1" applyAlignment="1">
      <alignment horizontal="left" vertical="top" wrapText="1"/>
    </xf>
    <xf numFmtId="0" fontId="12" fillId="0" borderId="14" xfId="0" applyFont="1" applyFill="1" applyBorder="1" applyAlignment="1">
      <alignment horizontal="left" vertical="top" wrapText="1"/>
    </xf>
    <xf numFmtId="0" fontId="18" fillId="0" borderId="35" xfId="0" applyFont="1" applyBorder="1" applyAlignment="1">
      <alignment horizontal="left" vertical="center"/>
    </xf>
    <xf numFmtId="0" fontId="18" fillId="0" borderId="34" xfId="0" applyFont="1" applyBorder="1" applyAlignment="1">
      <alignment horizontal="left" vertical="center"/>
    </xf>
    <xf numFmtId="0" fontId="19" fillId="0" borderId="41" xfId="0" applyFont="1" applyBorder="1" applyAlignment="1">
      <alignment horizontal="center" vertical="center" wrapText="1"/>
    </xf>
    <xf numFmtId="0" fontId="18" fillId="0" borderId="40" xfId="0" applyFont="1" applyBorder="1" applyAlignment="1">
      <alignment horizontal="center" vertical="center"/>
    </xf>
    <xf numFmtId="0" fontId="18" fillId="0" borderId="39" xfId="0" applyFont="1" applyBorder="1" applyAlignment="1">
      <alignment horizontal="center" vertical="center"/>
    </xf>
    <xf numFmtId="0" fontId="18" fillId="0" borderId="43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38" xfId="0" applyFont="1" applyBorder="1" applyAlignment="1">
      <alignment horizontal="center" vertical="center"/>
    </xf>
    <xf numFmtId="0" fontId="18" fillId="0" borderId="37" xfId="0" applyFont="1" applyBorder="1" applyAlignment="1">
      <alignment horizontal="center" vertical="center"/>
    </xf>
    <xf numFmtId="0" fontId="14" fillId="0" borderId="35" xfId="0" applyFont="1" applyBorder="1" applyAlignment="1">
      <alignment horizontal="center"/>
    </xf>
    <xf numFmtId="0" fontId="14" fillId="0" borderId="34" xfId="0" applyFont="1" applyBorder="1" applyAlignment="1">
      <alignment horizontal="center"/>
    </xf>
    <xf numFmtId="0" fontId="14" fillId="0" borderId="33" xfId="0" applyFont="1" applyBorder="1" applyAlignment="1">
      <alignment horizontal="center"/>
    </xf>
    <xf numFmtId="0" fontId="18" fillId="0" borderId="26" xfId="0" applyFont="1" applyBorder="1" applyAlignment="1">
      <alignment horizontal="left" vertical="center" wrapText="1"/>
    </xf>
    <xf numFmtId="0" fontId="18" fillId="0" borderId="38" xfId="0" applyFont="1" applyBorder="1" applyAlignment="1">
      <alignment horizontal="left" vertical="center" wrapText="1"/>
    </xf>
    <xf numFmtId="0" fontId="18" fillId="0" borderId="37" xfId="0" applyFont="1" applyBorder="1" applyAlignment="1">
      <alignment horizontal="left" vertical="center" wrapText="1"/>
    </xf>
    <xf numFmtId="164" fontId="0" fillId="0" borderId="0" xfId="0" applyNumberFormat="1"/>
  </cellXfs>
  <cellStyles count="5">
    <cellStyle name="Moeda" xfId="1" builtinId="4"/>
    <cellStyle name="Normal" xfId="0" builtinId="0"/>
    <cellStyle name="Normal 2" xfId="3"/>
    <cellStyle name="Porcentagem" xfId="2" builtinId="5"/>
    <cellStyle name="Porcentagem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2466975</xdr:colOff>
      <xdr:row>0</xdr:row>
      <xdr:rowOff>19050</xdr:rowOff>
    </xdr:from>
    <xdr:to>
      <xdr:col>6</xdr:col>
      <xdr:colOff>1162050</xdr:colOff>
      <xdr:row>0</xdr:row>
      <xdr:rowOff>828675</xdr:rowOff>
    </xdr:to>
    <xdr:pic>
      <xdr:nvPicPr>
        <xdr:cNvPr id="4" name="image1.png" descr="Placa azul com letras brancas em fundo preto&#10;&#10;Descrição gerada automaticamente com confiança média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4610100" y="19050"/>
          <a:ext cx="4476750" cy="809625"/>
        </a:xfrm>
        <a:prstGeom prst="rect">
          <a:avLst/>
        </a:prstGeom>
        <a:ln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0</xdr:row>
      <xdr:rowOff>57150</xdr:rowOff>
    </xdr:from>
    <xdr:to>
      <xdr:col>5</xdr:col>
      <xdr:colOff>523875</xdr:colOff>
      <xdr:row>0</xdr:row>
      <xdr:rowOff>866775</xdr:rowOff>
    </xdr:to>
    <xdr:pic>
      <xdr:nvPicPr>
        <xdr:cNvPr id="2" name="image1.png" descr="Placa azul com letras brancas em fundo preto&#10;&#10;Descrição gerada automaticamente com confiança média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2905125" y="57150"/>
          <a:ext cx="4476750" cy="809625"/>
        </a:xfrm>
        <a:prstGeom prst="rect">
          <a:avLst/>
        </a:prstGeom>
        <a:ln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390525</xdr:colOff>
      <xdr:row>22</xdr:row>
      <xdr:rowOff>38100</xdr:rowOff>
    </xdr:from>
    <xdr:to>
      <xdr:col>2</xdr:col>
      <xdr:colOff>1619250</xdr:colOff>
      <xdr:row>30</xdr:row>
      <xdr:rowOff>123825</xdr:rowOff>
    </xdr:to>
    <xdr:pic>
      <xdr:nvPicPr>
        <xdr:cNvPr id="2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00125" y="4229100"/>
          <a:ext cx="828675" cy="1609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1219200</xdr:colOff>
      <xdr:row>0</xdr:row>
      <xdr:rowOff>95250</xdr:rowOff>
    </xdr:from>
    <xdr:to>
      <xdr:col>2</xdr:col>
      <xdr:colOff>2085975</xdr:colOff>
      <xdr:row>4</xdr:row>
      <xdr:rowOff>142875</xdr:rowOff>
    </xdr:to>
    <xdr:pic>
      <xdr:nvPicPr>
        <xdr:cNvPr id="3" name="image1.png" descr="Placa azul com letras brancas em fundo preto&#10;&#10;Descrição gerada automaticamente com confiança média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609600" y="95250"/>
          <a:ext cx="1219200" cy="809625"/>
        </a:xfrm>
        <a:prstGeom prst="rect">
          <a:avLst/>
        </a:prstGeom>
        <a:ln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3"/>
  <sheetViews>
    <sheetView workbookViewId="0">
      <selection activeCell="A4" sqref="A4:E4"/>
    </sheetView>
  </sheetViews>
  <sheetFormatPr defaultRowHeight="15"/>
  <cols>
    <col min="2" max="2" width="11.42578125" style="30" customWidth="1"/>
    <col min="3" max="3" width="11.5703125" style="30" customWidth="1"/>
    <col min="4" max="4" width="59.140625" customWidth="1"/>
    <col min="5" max="5" width="11.140625" customWidth="1"/>
    <col min="6" max="6" width="16.42578125" customWidth="1"/>
    <col min="7" max="7" width="22.28515625" customWidth="1"/>
    <col min="8" max="8" width="21.85546875" customWidth="1"/>
    <col min="9" max="9" width="43.140625" customWidth="1"/>
  </cols>
  <sheetData>
    <row r="1" spans="1:10" ht="66.75" customHeight="1">
      <c r="A1" s="70"/>
      <c r="B1" s="71"/>
      <c r="C1" s="71"/>
      <c r="D1" s="71"/>
      <c r="E1" s="71"/>
      <c r="F1" s="71"/>
      <c r="G1" s="71"/>
      <c r="H1" s="71"/>
      <c r="I1" s="72"/>
    </row>
    <row r="2" spans="1:10" ht="20.25" customHeight="1">
      <c r="A2" s="73" t="s">
        <v>0</v>
      </c>
      <c r="B2" s="74"/>
      <c r="C2" s="74"/>
      <c r="D2" s="74"/>
      <c r="E2" s="74"/>
      <c r="F2" s="74"/>
      <c r="G2" s="74"/>
      <c r="H2" s="74"/>
      <c r="I2" s="75"/>
    </row>
    <row r="3" spans="1:10" ht="15.75">
      <c r="A3" s="76" t="s">
        <v>76</v>
      </c>
      <c r="B3" s="77"/>
      <c r="C3" s="77"/>
      <c r="D3" s="77"/>
      <c r="E3" s="78"/>
      <c r="F3" s="76" t="s">
        <v>75</v>
      </c>
      <c r="G3" s="77"/>
      <c r="H3" s="77"/>
      <c r="I3" s="78"/>
    </row>
    <row r="4" spans="1:10" ht="15.75">
      <c r="A4" s="76" t="s">
        <v>63</v>
      </c>
      <c r="B4" s="77"/>
      <c r="C4" s="77"/>
      <c r="D4" s="77"/>
      <c r="E4" s="78"/>
      <c r="F4" s="79" t="s">
        <v>30</v>
      </c>
      <c r="G4" s="80"/>
      <c r="H4" s="80"/>
      <c r="I4" s="81"/>
    </row>
    <row r="5" spans="1:10" ht="15.75">
      <c r="A5" s="82" t="s">
        <v>27</v>
      </c>
      <c r="B5" s="83"/>
      <c r="C5" s="83"/>
      <c r="D5" s="83"/>
      <c r="E5" s="84"/>
      <c r="F5" s="13" t="s">
        <v>1</v>
      </c>
      <c r="G5" s="14"/>
      <c r="H5" s="14" t="s">
        <v>28</v>
      </c>
      <c r="I5" s="15" t="s">
        <v>29</v>
      </c>
    </row>
    <row r="6" spans="1:10" ht="15.75">
      <c r="A6" s="85"/>
      <c r="B6" s="86"/>
      <c r="C6" s="86"/>
      <c r="D6" s="86"/>
      <c r="E6" s="87"/>
      <c r="F6" s="13" t="s">
        <v>2</v>
      </c>
      <c r="G6" s="14"/>
      <c r="H6" s="14"/>
      <c r="I6" s="15"/>
      <c r="J6" s="16"/>
    </row>
    <row r="7" spans="1:10" ht="54.75" customHeight="1">
      <c r="A7" s="1" t="s">
        <v>3</v>
      </c>
      <c r="B7" s="1" t="s">
        <v>5</v>
      </c>
      <c r="C7" s="1" t="s">
        <v>4</v>
      </c>
      <c r="D7" s="2" t="s">
        <v>6</v>
      </c>
      <c r="E7" s="1" t="s">
        <v>7</v>
      </c>
      <c r="F7" s="1" t="s">
        <v>31</v>
      </c>
      <c r="G7" s="2" t="s">
        <v>8</v>
      </c>
      <c r="H7" s="2" t="s">
        <v>9</v>
      </c>
      <c r="I7" s="1" t="s">
        <v>10</v>
      </c>
    </row>
    <row r="8" spans="1:10" ht="17.25" customHeight="1">
      <c r="A8" s="67">
        <v>1</v>
      </c>
      <c r="B8" s="68"/>
      <c r="C8" s="69"/>
      <c r="D8" s="3" t="s">
        <v>13</v>
      </c>
      <c r="E8" s="4"/>
      <c r="F8" s="4"/>
      <c r="G8" s="4"/>
      <c r="H8" s="4"/>
      <c r="I8" s="5"/>
      <c r="J8" s="35">
        <v>0.26500000000000001</v>
      </c>
    </row>
    <row r="9" spans="1:10" ht="45" customHeight="1">
      <c r="A9" s="1" t="s">
        <v>16</v>
      </c>
      <c r="B9" s="1">
        <v>88489</v>
      </c>
      <c r="C9" s="1" t="s">
        <v>12</v>
      </c>
      <c r="D9" s="6" t="s">
        <v>15</v>
      </c>
      <c r="E9" s="1" t="s">
        <v>14</v>
      </c>
      <c r="F9" s="1">
        <v>730.69</v>
      </c>
      <c r="G9" s="17">
        <v>13.11</v>
      </c>
      <c r="H9" s="18">
        <f>G9+G9*J8</f>
        <v>16.584150000000001</v>
      </c>
      <c r="I9" s="18">
        <f>H9*F9</f>
        <v>12117.872563500001</v>
      </c>
    </row>
    <row r="10" spans="1:10" ht="52.5" customHeight="1">
      <c r="A10" s="1" t="s">
        <v>17</v>
      </c>
      <c r="B10" s="1">
        <v>88495</v>
      </c>
      <c r="C10" s="1" t="s">
        <v>11</v>
      </c>
      <c r="D10" s="6" t="s">
        <v>57</v>
      </c>
      <c r="E10" s="1" t="s">
        <v>14</v>
      </c>
      <c r="F10" s="1">
        <v>243.56</v>
      </c>
      <c r="G10" s="17">
        <v>11.66</v>
      </c>
      <c r="H10" s="18">
        <f>G10+G10*J8</f>
        <v>14.7499</v>
      </c>
      <c r="I10" s="18">
        <f>H10*F10</f>
        <v>3592.4856439999999</v>
      </c>
    </row>
    <row r="11" spans="1:10" ht="31.5">
      <c r="A11" s="1" t="s">
        <v>56</v>
      </c>
      <c r="B11" s="1">
        <v>88485</v>
      </c>
      <c r="C11" s="1" t="s">
        <v>12</v>
      </c>
      <c r="D11" s="6" t="s">
        <v>58</v>
      </c>
      <c r="E11" s="1" t="s">
        <v>14</v>
      </c>
      <c r="F11" s="1">
        <v>404.29</v>
      </c>
      <c r="G11" s="17">
        <v>4.3600000000000003</v>
      </c>
      <c r="H11" s="18">
        <f>G11+G11*J8</f>
        <v>5.5154000000000005</v>
      </c>
      <c r="I11" s="18">
        <f t="shared" ref="I11" si="0">H11*F11</f>
        <v>2229.8210660000004</v>
      </c>
    </row>
    <row r="12" spans="1:10" ht="15.75">
      <c r="A12" s="88"/>
      <c r="B12" s="89"/>
      <c r="C12" s="89"/>
      <c r="D12" s="89"/>
      <c r="E12" s="89"/>
      <c r="F12" s="89"/>
      <c r="G12" s="90"/>
      <c r="H12" s="8" t="s">
        <v>20</v>
      </c>
      <c r="I12" s="28">
        <f>SUM(I9:I11)</f>
        <v>17940.179273500002</v>
      </c>
    </row>
    <row r="13" spans="1:10" ht="15.75">
      <c r="A13" s="94"/>
      <c r="B13" s="95"/>
      <c r="C13" s="95"/>
      <c r="D13" s="95"/>
      <c r="E13" s="95"/>
      <c r="F13" s="95"/>
      <c r="G13" s="95"/>
      <c r="H13" s="95"/>
      <c r="I13" s="96"/>
    </row>
    <row r="14" spans="1:10" ht="15.75">
      <c r="A14" s="67">
        <v>2</v>
      </c>
      <c r="B14" s="68"/>
      <c r="C14" s="69"/>
      <c r="D14" s="8" t="s">
        <v>38</v>
      </c>
      <c r="E14" s="9"/>
      <c r="F14" s="10"/>
      <c r="G14" s="10"/>
      <c r="H14" s="10"/>
      <c r="I14" s="11"/>
    </row>
    <row r="15" spans="1:10" ht="47.25">
      <c r="A15" s="32" t="s">
        <v>53</v>
      </c>
      <c r="B15" s="32">
        <v>88494</v>
      </c>
      <c r="C15" s="32" t="s">
        <v>12</v>
      </c>
      <c r="D15" s="31" t="s">
        <v>62</v>
      </c>
      <c r="E15" s="32" t="s">
        <v>14</v>
      </c>
      <c r="F15" s="32">
        <v>160.19</v>
      </c>
      <c r="G15" s="33">
        <v>21.14</v>
      </c>
      <c r="H15" s="33">
        <f>G15+G15*J8</f>
        <v>26.742100000000001</v>
      </c>
      <c r="I15" s="33">
        <f>F15*H15</f>
        <v>4283.8169989999997</v>
      </c>
    </row>
    <row r="16" spans="1:10" ht="31.5">
      <c r="A16" s="1" t="s">
        <v>54</v>
      </c>
      <c r="B16" s="1">
        <v>104640</v>
      </c>
      <c r="C16" s="1" t="s">
        <v>12</v>
      </c>
      <c r="D16" s="6" t="s">
        <v>32</v>
      </c>
      <c r="E16" s="1" t="s">
        <v>14</v>
      </c>
      <c r="F16" s="1">
        <v>176.54</v>
      </c>
      <c r="G16" s="17">
        <v>13.13</v>
      </c>
      <c r="H16" s="18">
        <f>G16+G16*J8</f>
        <v>16.609450000000002</v>
      </c>
      <c r="I16" s="18">
        <f>H16*F16</f>
        <v>2932.2323030000002</v>
      </c>
    </row>
    <row r="17" spans="1:9" ht="47.25">
      <c r="A17" s="1" t="s">
        <v>55</v>
      </c>
      <c r="B17" s="1" t="s">
        <v>18</v>
      </c>
      <c r="C17" s="1" t="s">
        <v>11</v>
      </c>
      <c r="D17" s="6" t="s">
        <v>19</v>
      </c>
      <c r="E17" s="1" t="s">
        <v>14</v>
      </c>
      <c r="F17" s="1">
        <v>21.6</v>
      </c>
      <c r="G17" s="17">
        <v>34.28</v>
      </c>
      <c r="H17" s="18">
        <f>G17+G17*J8</f>
        <v>43.364200000000004</v>
      </c>
      <c r="I17" s="18">
        <f t="shared" ref="I17" si="1">H17*F17</f>
        <v>936.66672000000017</v>
      </c>
    </row>
    <row r="18" spans="1:9" ht="94.5">
      <c r="A18" s="1" t="s">
        <v>61</v>
      </c>
      <c r="B18" s="1" t="s">
        <v>51</v>
      </c>
      <c r="C18" s="1" t="s">
        <v>11</v>
      </c>
      <c r="D18" s="6" t="s">
        <v>52</v>
      </c>
      <c r="E18" s="1" t="s">
        <v>35</v>
      </c>
      <c r="F18" s="1">
        <v>4</v>
      </c>
      <c r="G18" s="17">
        <v>112.64</v>
      </c>
      <c r="H18" s="18">
        <f>G18+G18*J8</f>
        <v>142.4896</v>
      </c>
      <c r="I18" s="18">
        <f>H18*F18</f>
        <v>569.95839999999998</v>
      </c>
    </row>
    <row r="19" spans="1:9" ht="15.75">
      <c r="A19" s="88"/>
      <c r="B19" s="89"/>
      <c r="C19" s="89"/>
      <c r="D19" s="89"/>
      <c r="E19" s="89"/>
      <c r="F19" s="89"/>
      <c r="G19" s="90"/>
      <c r="H19" s="8" t="s">
        <v>20</v>
      </c>
      <c r="I19" s="28">
        <f>SUM(I15:I18)</f>
        <v>8722.674422</v>
      </c>
    </row>
    <row r="20" spans="1:9" ht="13.5" customHeight="1">
      <c r="A20" s="20"/>
      <c r="B20" s="20"/>
      <c r="C20" s="20"/>
      <c r="D20" s="21"/>
      <c r="E20" s="22"/>
      <c r="F20" s="22"/>
      <c r="G20" s="22"/>
      <c r="H20" s="22"/>
      <c r="I20" s="22"/>
    </row>
    <row r="21" spans="1:9" ht="15.75">
      <c r="A21" s="67">
        <v>3</v>
      </c>
      <c r="B21" s="68"/>
      <c r="C21" s="69"/>
      <c r="D21" s="8" t="s">
        <v>21</v>
      </c>
      <c r="E21" s="9"/>
      <c r="F21" s="10"/>
      <c r="G21" s="10"/>
      <c r="H21" s="10"/>
      <c r="I21" s="11"/>
    </row>
    <row r="22" spans="1:9" ht="31.5">
      <c r="A22" s="1" t="s">
        <v>42</v>
      </c>
      <c r="B22" s="1">
        <v>97610</v>
      </c>
      <c r="C22" s="1" t="s">
        <v>12</v>
      </c>
      <c r="D22" s="19" t="s">
        <v>34</v>
      </c>
      <c r="E22" s="1" t="s">
        <v>35</v>
      </c>
      <c r="F22" s="1">
        <v>3</v>
      </c>
      <c r="G22" s="18">
        <v>13.74</v>
      </c>
      <c r="H22" s="18">
        <f>G22+G22*J8</f>
        <v>17.3811</v>
      </c>
      <c r="I22" s="34">
        <f>H22*F22</f>
        <v>52.143299999999996</v>
      </c>
    </row>
    <row r="23" spans="1:9" ht="47.25">
      <c r="A23" s="1" t="s">
        <v>43</v>
      </c>
      <c r="B23" s="1">
        <v>38773</v>
      </c>
      <c r="C23" s="1" t="s">
        <v>12</v>
      </c>
      <c r="D23" s="19" t="s">
        <v>41</v>
      </c>
      <c r="E23" s="1" t="s">
        <v>35</v>
      </c>
      <c r="F23" s="1">
        <v>8</v>
      </c>
      <c r="G23" s="18">
        <v>6.56</v>
      </c>
      <c r="H23" s="18">
        <f>G23+G23*J8</f>
        <v>8.2983999999999991</v>
      </c>
      <c r="I23" s="18">
        <f>F23*H23</f>
        <v>66.387199999999993</v>
      </c>
    </row>
    <row r="24" spans="1:9" ht="47.25">
      <c r="A24" s="1" t="s">
        <v>44</v>
      </c>
      <c r="B24" s="1" t="s">
        <v>47</v>
      </c>
      <c r="C24" s="1" t="s">
        <v>12</v>
      </c>
      <c r="D24" s="19" t="s">
        <v>48</v>
      </c>
      <c r="E24" s="1" t="s">
        <v>35</v>
      </c>
      <c r="F24" s="1">
        <v>4</v>
      </c>
      <c r="G24" s="18">
        <v>5.33</v>
      </c>
      <c r="H24" s="18">
        <f>G24+G24*J8</f>
        <v>6.7424499999999998</v>
      </c>
      <c r="I24" s="18">
        <f>H24*F24</f>
        <v>26.969799999999999</v>
      </c>
    </row>
    <row r="25" spans="1:9" ht="15.75">
      <c r="A25" s="91"/>
      <c r="B25" s="92"/>
      <c r="C25" s="92"/>
      <c r="D25" s="92"/>
      <c r="E25" s="92"/>
      <c r="F25" s="92"/>
      <c r="G25" s="93"/>
      <c r="H25" s="8" t="s">
        <v>20</v>
      </c>
      <c r="I25" s="26">
        <f>SUM(I22:I24)</f>
        <v>145.50029999999998</v>
      </c>
    </row>
    <row r="26" spans="1:9" ht="15.75">
      <c r="A26" s="94"/>
      <c r="B26" s="95"/>
      <c r="C26" s="95"/>
      <c r="D26" s="95"/>
      <c r="E26" s="95"/>
      <c r="F26" s="95"/>
      <c r="G26" s="95"/>
      <c r="H26" s="95"/>
      <c r="I26" s="96"/>
    </row>
    <row r="27" spans="1:9" ht="15.75">
      <c r="A27" s="67">
        <v>4</v>
      </c>
      <c r="B27" s="68"/>
      <c r="C27" s="69"/>
      <c r="D27" s="8" t="s">
        <v>22</v>
      </c>
      <c r="E27" s="9"/>
      <c r="F27" s="10"/>
      <c r="G27" s="10"/>
      <c r="H27" s="10"/>
      <c r="I27" s="11"/>
    </row>
    <row r="28" spans="1:9" ht="47.25">
      <c r="A28" s="1" t="s">
        <v>45</v>
      </c>
      <c r="B28" s="1">
        <v>44945</v>
      </c>
      <c r="C28" s="1" t="s">
        <v>12</v>
      </c>
      <c r="D28" s="6" t="s">
        <v>40</v>
      </c>
      <c r="E28" s="1" t="s">
        <v>35</v>
      </c>
      <c r="F28" s="1">
        <v>1</v>
      </c>
      <c r="G28" s="18">
        <v>9.7100000000000009</v>
      </c>
      <c r="H28" s="18">
        <f>G28+G28*J8</f>
        <v>12.283150000000001</v>
      </c>
      <c r="I28" s="18">
        <f>H28*F28</f>
        <v>12.283150000000001</v>
      </c>
    </row>
    <row r="29" spans="1:9" ht="47.25">
      <c r="A29" s="1" t="s">
        <v>64</v>
      </c>
      <c r="B29" s="1">
        <v>86910</v>
      </c>
      <c r="C29" s="1" t="s">
        <v>12</v>
      </c>
      <c r="D29" s="6" t="s">
        <v>65</v>
      </c>
      <c r="E29" s="1" t="s">
        <v>35</v>
      </c>
      <c r="F29" s="1">
        <v>1</v>
      </c>
      <c r="G29" s="18">
        <v>132.69999999999999</v>
      </c>
      <c r="H29" s="18">
        <f>G29+G29*J8</f>
        <v>167.8655</v>
      </c>
      <c r="I29" s="18">
        <f>H29*F29</f>
        <v>167.8655</v>
      </c>
    </row>
    <row r="30" spans="1:9" ht="15.75">
      <c r="A30" s="94"/>
      <c r="B30" s="95"/>
      <c r="C30" s="95"/>
      <c r="D30" s="95"/>
      <c r="E30" s="95"/>
      <c r="F30" s="95"/>
      <c r="G30" s="96"/>
      <c r="H30" s="8" t="s">
        <v>20</v>
      </c>
      <c r="I30" s="26">
        <f>I28+I29</f>
        <v>180.14865</v>
      </c>
    </row>
    <row r="31" spans="1:9" ht="15.75">
      <c r="A31" s="94"/>
      <c r="B31" s="95"/>
      <c r="C31" s="95"/>
      <c r="D31" s="95"/>
      <c r="E31" s="95"/>
      <c r="F31" s="95"/>
      <c r="G31" s="95"/>
      <c r="H31" s="95"/>
      <c r="I31" s="96"/>
    </row>
    <row r="32" spans="1:9" ht="15.75">
      <c r="A32" s="67">
        <v>5</v>
      </c>
      <c r="B32" s="68"/>
      <c r="C32" s="69"/>
      <c r="D32" s="9" t="s">
        <v>23</v>
      </c>
      <c r="E32" s="10"/>
      <c r="F32" s="10"/>
      <c r="G32" s="10"/>
      <c r="H32" s="10"/>
      <c r="I32" s="11"/>
    </row>
    <row r="33" spans="1:9" ht="78.75">
      <c r="A33" s="1" t="s">
        <v>59</v>
      </c>
      <c r="B33" s="1" t="s">
        <v>33</v>
      </c>
      <c r="C33" s="1" t="s">
        <v>11</v>
      </c>
      <c r="D33" s="6" t="s">
        <v>49</v>
      </c>
      <c r="E33" s="1" t="s">
        <v>14</v>
      </c>
      <c r="F33" s="1">
        <v>0.05</v>
      </c>
      <c r="G33" s="18">
        <v>150.06</v>
      </c>
      <c r="H33" s="18">
        <f>G33+G33*J8</f>
        <v>189.82589999999999</v>
      </c>
      <c r="I33" s="18">
        <f>H33*F33</f>
        <v>9.4912949999999991</v>
      </c>
    </row>
    <row r="34" spans="1:9" ht="47.25">
      <c r="A34" s="1" t="s">
        <v>60</v>
      </c>
      <c r="B34" s="1" t="s">
        <v>36</v>
      </c>
      <c r="C34" s="1" t="s">
        <v>11</v>
      </c>
      <c r="D34" s="6" t="s">
        <v>39</v>
      </c>
      <c r="E34" s="1" t="s">
        <v>37</v>
      </c>
      <c r="F34" s="1">
        <v>2</v>
      </c>
      <c r="G34" s="18">
        <v>513.04</v>
      </c>
      <c r="H34" s="18">
        <f>G34+G34*J8</f>
        <v>648.99559999999997</v>
      </c>
      <c r="I34" s="18">
        <f>F34*H34</f>
        <v>1297.9911999999999</v>
      </c>
    </row>
    <row r="35" spans="1:9" ht="78.75">
      <c r="A35" s="1" t="s">
        <v>72</v>
      </c>
      <c r="B35" s="1" t="s">
        <v>73</v>
      </c>
      <c r="C35" s="1" t="s">
        <v>11</v>
      </c>
      <c r="D35" s="6" t="s">
        <v>74</v>
      </c>
      <c r="E35" s="1" t="s">
        <v>35</v>
      </c>
      <c r="F35" s="1">
        <v>1</v>
      </c>
      <c r="G35" s="18">
        <v>353.69</v>
      </c>
      <c r="H35" s="18">
        <f>G35+G35*J8</f>
        <v>447.41784999999999</v>
      </c>
      <c r="I35" s="18">
        <f>H35</f>
        <v>447.41784999999999</v>
      </c>
    </row>
    <row r="36" spans="1:9" ht="15.75">
      <c r="A36" s="94"/>
      <c r="B36" s="95"/>
      <c r="C36" s="95"/>
      <c r="D36" s="95"/>
      <c r="E36" s="95"/>
      <c r="F36" s="95"/>
      <c r="G36" s="96"/>
      <c r="H36" s="8" t="s">
        <v>20</v>
      </c>
      <c r="I36" s="26">
        <f>I33+I34+I35</f>
        <v>1754.900345</v>
      </c>
    </row>
    <row r="37" spans="1:9" ht="15.75">
      <c r="A37" s="94"/>
      <c r="B37" s="95"/>
      <c r="C37" s="95"/>
      <c r="D37" s="95"/>
      <c r="E37" s="95"/>
      <c r="F37" s="95"/>
      <c r="G37" s="95"/>
      <c r="H37" s="95"/>
      <c r="I37" s="96"/>
    </row>
    <row r="38" spans="1:9" ht="15.75">
      <c r="A38" s="67">
        <v>6</v>
      </c>
      <c r="B38" s="68"/>
      <c r="C38" s="69"/>
      <c r="D38" s="9" t="s">
        <v>24</v>
      </c>
      <c r="E38" s="10"/>
      <c r="F38" s="10"/>
      <c r="G38" s="10"/>
      <c r="H38" s="10"/>
      <c r="I38" s="11"/>
    </row>
    <row r="39" spans="1:9" ht="15.75">
      <c r="A39" s="23" t="s">
        <v>50</v>
      </c>
      <c r="B39" s="23" t="s">
        <v>25</v>
      </c>
      <c r="C39" s="23" t="s">
        <v>11</v>
      </c>
      <c r="D39" s="7" t="s">
        <v>26</v>
      </c>
      <c r="E39" s="23" t="s">
        <v>14</v>
      </c>
      <c r="F39" s="23">
        <v>160.19</v>
      </c>
      <c r="G39" s="24">
        <v>6.56</v>
      </c>
      <c r="H39" s="24">
        <f>G39+G39*J8</f>
        <v>8.2983999999999991</v>
      </c>
      <c r="I39" s="24">
        <f>H39*F39</f>
        <v>1329.3206959999998</v>
      </c>
    </row>
    <row r="40" spans="1:9" ht="31.5">
      <c r="A40" s="1" t="s">
        <v>66</v>
      </c>
      <c r="B40" s="1" t="s">
        <v>68</v>
      </c>
      <c r="C40" s="1" t="s">
        <v>11</v>
      </c>
      <c r="D40" s="19" t="s">
        <v>70</v>
      </c>
      <c r="E40" s="1" t="s">
        <v>14</v>
      </c>
      <c r="F40" s="1">
        <v>91</v>
      </c>
      <c r="G40" s="18">
        <v>0.17</v>
      </c>
      <c r="H40" s="18">
        <f>G40+G40*J8</f>
        <v>0.21505000000000002</v>
      </c>
      <c r="I40" s="18">
        <f>H40*F40</f>
        <v>19.569550000000003</v>
      </c>
    </row>
    <row r="41" spans="1:9" ht="47.25">
      <c r="A41" s="1" t="s">
        <v>67</v>
      </c>
      <c r="B41" s="1" t="s">
        <v>69</v>
      </c>
      <c r="C41" s="1" t="s">
        <v>11</v>
      </c>
      <c r="D41" s="19" t="s">
        <v>71</v>
      </c>
      <c r="E41" s="1" t="s">
        <v>14</v>
      </c>
      <c r="F41" s="1">
        <v>91</v>
      </c>
      <c r="G41" s="18">
        <v>0.78</v>
      </c>
      <c r="H41" s="18">
        <f>G41+G41*J8</f>
        <v>0.98670000000000002</v>
      </c>
      <c r="I41" s="18">
        <f>H41*F41</f>
        <v>89.789699999999996</v>
      </c>
    </row>
    <row r="42" spans="1:9" ht="15.75">
      <c r="A42" s="88"/>
      <c r="B42" s="89"/>
      <c r="C42" s="89"/>
      <c r="D42" s="89"/>
      <c r="E42" s="89"/>
      <c r="F42" s="89"/>
      <c r="G42" s="90"/>
      <c r="H42" s="8" t="s">
        <v>20</v>
      </c>
      <c r="I42" s="26">
        <f>SUM(I39:I41)</f>
        <v>1438.6799459999997</v>
      </c>
    </row>
    <row r="43" spans="1:9" ht="18.75">
      <c r="A43" s="12"/>
      <c r="B43" s="29"/>
      <c r="C43" s="29"/>
      <c r="D43" s="12"/>
      <c r="E43" s="12"/>
      <c r="F43" s="12"/>
      <c r="G43" s="12"/>
      <c r="H43" s="25" t="s">
        <v>46</v>
      </c>
      <c r="I43" s="27">
        <f>I42+I36+I30+I25+I19+I12</f>
        <v>30182.082936500003</v>
      </c>
    </row>
  </sheetData>
  <mergeCells count="23">
    <mergeCell ref="A42:G42"/>
    <mergeCell ref="A13:I13"/>
    <mergeCell ref="A26:I26"/>
    <mergeCell ref="A31:I31"/>
    <mergeCell ref="A37:I37"/>
    <mergeCell ref="A32:C32"/>
    <mergeCell ref="A38:C38"/>
    <mergeCell ref="A14:C14"/>
    <mergeCell ref="A19:G19"/>
    <mergeCell ref="A12:G12"/>
    <mergeCell ref="A25:G25"/>
    <mergeCell ref="A30:G30"/>
    <mergeCell ref="A36:G36"/>
    <mergeCell ref="A21:C21"/>
    <mergeCell ref="A27:C27"/>
    <mergeCell ref="A8:C8"/>
    <mergeCell ref="A1:I1"/>
    <mergeCell ref="A2:I2"/>
    <mergeCell ref="A4:E4"/>
    <mergeCell ref="F4:I4"/>
    <mergeCell ref="A5:E6"/>
    <mergeCell ref="A3:E3"/>
    <mergeCell ref="F3:I3"/>
  </mergeCells>
  <pageMargins left="0.51181102362204722" right="0.51181102362204722" top="0.78740157480314965" bottom="0.78740157480314965" header="0.31496062992125984" footer="0.31496062992125984"/>
  <pageSetup paperSize="9" scale="6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1"/>
  <sheetViews>
    <sheetView workbookViewId="0">
      <selection activeCell="A5" sqref="A5:C5"/>
    </sheetView>
  </sheetViews>
  <sheetFormatPr defaultRowHeight="15"/>
  <cols>
    <col min="2" max="2" width="11" customWidth="1"/>
    <col min="3" max="3" width="50" customWidth="1"/>
    <col min="4" max="4" width="17.28515625" customWidth="1"/>
    <col min="5" max="5" width="15.42578125" customWidth="1"/>
    <col min="6" max="6" width="16.28515625" customWidth="1"/>
    <col min="7" max="7" width="14.28515625" customWidth="1"/>
    <col min="8" max="8" width="39.28515625" customWidth="1"/>
  </cols>
  <sheetData>
    <row r="1" spans="1:8" ht="69" customHeight="1">
      <c r="A1" s="112"/>
      <c r="B1" s="113"/>
      <c r="C1" s="113"/>
      <c r="D1" s="113"/>
      <c r="E1" s="113"/>
      <c r="F1" s="113"/>
      <c r="G1" s="113"/>
      <c r="H1" s="114"/>
    </row>
    <row r="2" spans="1:8" ht="20.25">
      <c r="A2" s="115" t="s">
        <v>77</v>
      </c>
      <c r="B2" s="116"/>
      <c r="C2" s="116"/>
      <c r="D2" s="116"/>
      <c r="E2" s="116"/>
      <c r="F2" s="116"/>
      <c r="G2" s="116"/>
      <c r="H2" s="117"/>
    </row>
    <row r="3" spans="1:8">
      <c r="A3" s="118"/>
      <c r="B3" s="119"/>
      <c r="C3" s="119"/>
      <c r="D3" s="119"/>
      <c r="E3" s="119"/>
      <c r="F3" s="119"/>
      <c r="G3" s="119"/>
      <c r="H3" s="120"/>
    </row>
    <row r="4" spans="1:8" ht="16.5">
      <c r="A4" s="121" t="s">
        <v>76</v>
      </c>
      <c r="B4" s="122"/>
      <c r="C4" s="123"/>
      <c r="D4" s="121" t="s">
        <v>78</v>
      </c>
      <c r="E4" s="122"/>
      <c r="F4" s="122"/>
      <c r="G4" s="122"/>
      <c r="H4" s="123"/>
    </row>
    <row r="5" spans="1:8" ht="16.5">
      <c r="A5" s="121" t="s">
        <v>63</v>
      </c>
      <c r="B5" s="122"/>
      <c r="C5" s="123"/>
      <c r="D5" s="121" t="s">
        <v>75</v>
      </c>
      <c r="E5" s="122"/>
      <c r="F5" s="122"/>
      <c r="G5" s="123"/>
      <c r="H5" s="36"/>
    </row>
    <row r="6" spans="1:8" ht="27">
      <c r="A6" s="37" t="s">
        <v>3</v>
      </c>
      <c r="B6" s="37" t="s">
        <v>5</v>
      </c>
      <c r="C6" s="37" t="s">
        <v>79</v>
      </c>
      <c r="D6" s="38" t="s">
        <v>80</v>
      </c>
      <c r="E6" s="37" t="s">
        <v>81</v>
      </c>
      <c r="F6" s="37" t="s">
        <v>82</v>
      </c>
      <c r="G6" s="37" t="s">
        <v>83</v>
      </c>
      <c r="H6" s="37" t="s">
        <v>84</v>
      </c>
    </row>
    <row r="7" spans="1:8" ht="16.5">
      <c r="A7" s="109">
        <v>1</v>
      </c>
      <c r="B7" s="105"/>
      <c r="C7" s="107" t="s">
        <v>13</v>
      </c>
      <c r="D7" s="39" t="s">
        <v>85</v>
      </c>
      <c r="E7" s="40">
        <v>1</v>
      </c>
      <c r="F7" s="40">
        <v>1</v>
      </c>
      <c r="G7" s="41"/>
      <c r="H7" s="40">
        <v>1</v>
      </c>
    </row>
    <row r="8" spans="1:8" ht="16.5">
      <c r="A8" s="110"/>
      <c r="B8" s="106"/>
      <c r="C8" s="108"/>
      <c r="D8" s="42" t="s">
        <v>86</v>
      </c>
      <c r="E8" s="43">
        <f>'PLANILHA ORÇAMENTÁRIA'!I12</f>
        <v>17940.179273500002</v>
      </c>
      <c r="F8" s="43">
        <f>E8</f>
        <v>17940.179273500002</v>
      </c>
      <c r="G8" s="44"/>
      <c r="H8" s="43">
        <f>F8</f>
        <v>17940.179273500002</v>
      </c>
    </row>
    <row r="9" spans="1:8" ht="16.5">
      <c r="A9" s="109">
        <v>2</v>
      </c>
      <c r="B9" s="105"/>
      <c r="C9" s="107" t="s">
        <v>38</v>
      </c>
      <c r="D9" s="39" t="s">
        <v>85</v>
      </c>
      <c r="E9" s="40">
        <v>1</v>
      </c>
      <c r="F9" s="40">
        <v>0.5</v>
      </c>
      <c r="G9" s="40">
        <v>0.5</v>
      </c>
      <c r="H9" s="40">
        <v>1</v>
      </c>
    </row>
    <row r="10" spans="1:8" ht="16.5">
      <c r="A10" s="110"/>
      <c r="B10" s="106"/>
      <c r="C10" s="111"/>
      <c r="D10" s="42" t="s">
        <v>86</v>
      </c>
      <c r="E10" s="43">
        <f>'PLANILHA ORÇAMENTÁRIA'!I19</f>
        <v>8722.674422</v>
      </c>
      <c r="F10" s="43">
        <f>F9*E10</f>
        <v>4361.337211</v>
      </c>
      <c r="G10" s="43">
        <f>G9*E10</f>
        <v>4361.337211</v>
      </c>
      <c r="H10" s="43">
        <f>E10</f>
        <v>8722.674422</v>
      </c>
    </row>
    <row r="11" spans="1:8" ht="16.5">
      <c r="A11" s="109">
        <v>3</v>
      </c>
      <c r="B11" s="105"/>
      <c r="C11" s="107" t="s">
        <v>21</v>
      </c>
      <c r="D11" s="39" t="s">
        <v>85</v>
      </c>
      <c r="E11" s="40">
        <v>1</v>
      </c>
      <c r="F11" s="40"/>
      <c r="G11" s="40">
        <v>1</v>
      </c>
      <c r="H11" s="40">
        <v>1</v>
      </c>
    </row>
    <row r="12" spans="1:8" ht="16.5">
      <c r="A12" s="110"/>
      <c r="B12" s="106"/>
      <c r="C12" s="108"/>
      <c r="D12" s="42" t="s">
        <v>86</v>
      </c>
      <c r="E12" s="43">
        <f>'PLANILHA ORÇAMENTÁRIA'!I25</f>
        <v>145.50029999999998</v>
      </c>
      <c r="F12" s="45"/>
      <c r="G12" s="43">
        <f>E12</f>
        <v>145.50029999999998</v>
      </c>
      <c r="H12" s="43">
        <f>E12</f>
        <v>145.50029999999998</v>
      </c>
    </row>
    <row r="13" spans="1:8" ht="16.5">
      <c r="A13" s="109">
        <v>4</v>
      </c>
      <c r="B13" s="105"/>
      <c r="C13" s="107" t="s">
        <v>22</v>
      </c>
      <c r="D13" s="39" t="s">
        <v>85</v>
      </c>
      <c r="E13" s="40">
        <v>1</v>
      </c>
      <c r="F13" s="40"/>
      <c r="G13" s="40">
        <v>1</v>
      </c>
      <c r="H13" s="40">
        <v>1</v>
      </c>
    </row>
    <row r="14" spans="1:8" ht="16.5">
      <c r="A14" s="110"/>
      <c r="B14" s="106"/>
      <c r="C14" s="111"/>
      <c r="D14" s="42" t="s">
        <v>86</v>
      </c>
      <c r="E14" s="43">
        <f>'PLANILHA ORÇAMENTÁRIA'!I30</f>
        <v>180.14865</v>
      </c>
      <c r="F14" s="46"/>
      <c r="G14" s="43">
        <f>E14</f>
        <v>180.14865</v>
      </c>
      <c r="H14" s="43">
        <f>E14</f>
        <v>180.14865</v>
      </c>
    </row>
    <row r="15" spans="1:8" ht="16.5">
      <c r="A15" s="103">
        <v>5</v>
      </c>
      <c r="B15" s="105"/>
      <c r="C15" s="107" t="s">
        <v>23</v>
      </c>
      <c r="D15" s="39" t="s">
        <v>85</v>
      </c>
      <c r="E15" s="40">
        <v>1</v>
      </c>
      <c r="F15" s="40"/>
      <c r="G15" s="40">
        <v>1</v>
      </c>
      <c r="H15" s="40">
        <v>1</v>
      </c>
    </row>
    <row r="16" spans="1:8" ht="16.5">
      <c r="A16" s="104"/>
      <c r="B16" s="106"/>
      <c r="C16" s="108"/>
      <c r="D16" s="42" t="s">
        <v>86</v>
      </c>
      <c r="E16" s="43">
        <f>'PLANILHA ORÇAMENTÁRIA'!I36</f>
        <v>1754.900345</v>
      </c>
      <c r="F16" s="45"/>
      <c r="G16" s="43">
        <f>E16</f>
        <v>1754.900345</v>
      </c>
      <c r="H16" s="43">
        <f>E16</f>
        <v>1754.900345</v>
      </c>
    </row>
    <row r="17" spans="1:8" ht="16.5">
      <c r="A17" s="109">
        <v>6</v>
      </c>
      <c r="B17" s="105"/>
      <c r="C17" s="107" t="s">
        <v>24</v>
      </c>
      <c r="D17" s="39" t="s">
        <v>85</v>
      </c>
      <c r="E17" s="40">
        <v>1</v>
      </c>
      <c r="F17" s="41"/>
      <c r="G17" s="40">
        <v>1</v>
      </c>
      <c r="H17" s="40">
        <v>1</v>
      </c>
    </row>
    <row r="18" spans="1:8" ht="16.5">
      <c r="A18" s="110"/>
      <c r="B18" s="106"/>
      <c r="C18" s="108"/>
      <c r="D18" s="42" t="s">
        <v>86</v>
      </c>
      <c r="E18" s="43">
        <f>'PLANILHA ORÇAMENTÁRIA'!I42</f>
        <v>1438.6799459999997</v>
      </c>
      <c r="F18" s="44"/>
      <c r="G18" s="43">
        <f>E18</f>
        <v>1438.6799459999997</v>
      </c>
      <c r="H18" s="43">
        <f>E18</f>
        <v>1438.6799459999997</v>
      </c>
    </row>
    <row r="19" spans="1:8" ht="16.5">
      <c r="A19" s="97" t="s">
        <v>87</v>
      </c>
      <c r="B19" s="98"/>
      <c r="C19" s="99"/>
      <c r="D19" s="39" t="s">
        <v>85</v>
      </c>
      <c r="E19" s="40">
        <v>1</v>
      </c>
      <c r="F19" s="40">
        <f>F20/E20</f>
        <v>0.73889918503703345</v>
      </c>
      <c r="G19" s="40">
        <f>G20/E20</f>
        <v>0.26110081496296667</v>
      </c>
      <c r="H19" s="40">
        <v>1</v>
      </c>
    </row>
    <row r="20" spans="1:8" ht="18.75">
      <c r="A20" s="100"/>
      <c r="B20" s="101"/>
      <c r="C20" s="102"/>
      <c r="D20" s="47" t="s">
        <v>86</v>
      </c>
      <c r="E20" s="48">
        <f>E8+E10+E12+E14+E16+E18</f>
        <v>30182.082936499999</v>
      </c>
      <c r="F20" s="48">
        <f>F8+F10</f>
        <v>22301.516484500004</v>
      </c>
      <c r="G20" s="48">
        <f>SUM(G10+G14+G16+G18+G12)</f>
        <v>7880.5664519999991</v>
      </c>
      <c r="H20" s="49">
        <f>G20+F20</f>
        <v>30182.082936500003</v>
      </c>
    </row>
    <row r="21" spans="1:8">
      <c r="H21" s="141"/>
    </row>
  </sheetData>
  <mergeCells count="26">
    <mergeCell ref="A5:C5"/>
    <mergeCell ref="D5:G5"/>
    <mergeCell ref="A1:H1"/>
    <mergeCell ref="A2:H2"/>
    <mergeCell ref="A3:H3"/>
    <mergeCell ref="A4:C4"/>
    <mergeCell ref="D4:H4"/>
    <mergeCell ref="A7:A8"/>
    <mergeCell ref="B7:B8"/>
    <mergeCell ref="C7:C8"/>
    <mergeCell ref="A9:A10"/>
    <mergeCell ref="B9:B10"/>
    <mergeCell ref="C9:C10"/>
    <mergeCell ref="A11:A12"/>
    <mergeCell ref="B11:B12"/>
    <mergeCell ref="C11:C12"/>
    <mergeCell ref="A13:A14"/>
    <mergeCell ref="B13:B14"/>
    <mergeCell ref="C13:C14"/>
    <mergeCell ref="A19:C20"/>
    <mergeCell ref="A15:A16"/>
    <mergeCell ref="B15:B16"/>
    <mergeCell ref="C15:C16"/>
    <mergeCell ref="A17:A18"/>
    <mergeCell ref="B17:B18"/>
    <mergeCell ref="C17:C18"/>
  </mergeCells>
  <pageMargins left="0.51181102362204722" right="0.51181102362204722" top="0.78740157480314965" bottom="0.78740157480314965" header="0.31496062992125984" footer="0.31496062992125984"/>
  <pageSetup paperSize="9" scale="7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22"/>
  <sheetViews>
    <sheetView tabSelected="1" workbookViewId="0">
      <selection activeCell="H18" sqref="H18"/>
    </sheetView>
  </sheetViews>
  <sheetFormatPr defaultRowHeight="15"/>
  <cols>
    <col min="1" max="1" width="20.28515625" customWidth="1"/>
    <col min="2" max="2" width="33.85546875" customWidth="1"/>
    <col min="3" max="3" width="50" customWidth="1"/>
  </cols>
  <sheetData>
    <row r="1" spans="1:3">
      <c r="A1" s="126"/>
      <c r="B1" s="127"/>
      <c r="C1" s="128"/>
    </row>
    <row r="2" spans="1:3">
      <c r="A2" s="129"/>
      <c r="B2" s="130"/>
      <c r="C2" s="131"/>
    </row>
    <row r="3" spans="1:3">
      <c r="A3" s="129"/>
      <c r="B3" s="130"/>
      <c r="C3" s="131"/>
    </row>
    <row r="4" spans="1:3">
      <c r="A4" s="129"/>
      <c r="B4" s="130"/>
      <c r="C4" s="131"/>
    </row>
    <row r="5" spans="1:3" ht="15.75" thickBot="1">
      <c r="A5" s="132"/>
      <c r="B5" s="133"/>
      <c r="C5" s="134"/>
    </row>
    <row r="6" spans="1:3">
      <c r="A6" s="66" t="s">
        <v>113</v>
      </c>
      <c r="B6" s="65"/>
      <c r="C6" s="64"/>
    </row>
    <row r="7" spans="1:3" ht="28.5" customHeight="1" thickBot="1">
      <c r="A7" s="138" t="s">
        <v>114</v>
      </c>
      <c r="B7" s="139"/>
      <c r="C7" s="140"/>
    </row>
    <row r="8" spans="1:3" ht="28.5" customHeight="1" thickBot="1">
      <c r="A8" s="124" t="s">
        <v>112</v>
      </c>
      <c r="B8" s="125"/>
      <c r="C8" s="63" t="s">
        <v>111</v>
      </c>
    </row>
    <row r="9" spans="1:3" ht="15.75" thickBot="1">
      <c r="A9" s="135" t="s">
        <v>110</v>
      </c>
      <c r="B9" s="136"/>
      <c r="C9" s="137"/>
    </row>
    <row r="10" spans="1:3">
      <c r="A10" s="62" t="s">
        <v>109</v>
      </c>
      <c r="B10" s="61" t="s">
        <v>108</v>
      </c>
      <c r="C10" s="60" t="s">
        <v>107</v>
      </c>
    </row>
    <row r="11" spans="1:3">
      <c r="A11" s="58" t="s">
        <v>106</v>
      </c>
      <c r="B11" s="59" t="s">
        <v>105</v>
      </c>
      <c r="C11" s="56">
        <v>3</v>
      </c>
    </row>
    <row r="12" spans="1:3">
      <c r="A12" s="58" t="s">
        <v>104</v>
      </c>
      <c r="B12" s="59" t="s">
        <v>103</v>
      </c>
      <c r="C12" s="56">
        <v>0.8</v>
      </c>
    </row>
    <row r="13" spans="1:3">
      <c r="A13" s="58" t="s">
        <v>102</v>
      </c>
      <c r="B13" s="59" t="s">
        <v>101</v>
      </c>
      <c r="C13" s="56">
        <v>0.97</v>
      </c>
    </row>
    <row r="14" spans="1:3">
      <c r="A14" s="58" t="s">
        <v>100</v>
      </c>
      <c r="B14" s="59" t="s">
        <v>99</v>
      </c>
      <c r="C14" s="56">
        <v>0.59</v>
      </c>
    </row>
    <row r="15" spans="1:3">
      <c r="A15" s="58" t="s">
        <v>98</v>
      </c>
      <c r="B15" s="59" t="s">
        <v>97</v>
      </c>
      <c r="C15" s="56">
        <v>7.25</v>
      </c>
    </row>
    <row r="16" spans="1:3">
      <c r="A16" s="58" t="s">
        <v>96</v>
      </c>
      <c r="B16" s="57" t="s">
        <v>95</v>
      </c>
      <c r="C16" s="56">
        <f>C17+C18+C19+C20</f>
        <v>10.65</v>
      </c>
    </row>
    <row r="17" spans="1:3">
      <c r="A17" s="55" t="s">
        <v>50</v>
      </c>
      <c r="B17" s="54" t="s">
        <v>94</v>
      </c>
      <c r="C17" s="53">
        <v>3</v>
      </c>
    </row>
    <row r="18" spans="1:3">
      <c r="A18" s="55" t="s">
        <v>66</v>
      </c>
      <c r="B18" s="54" t="s">
        <v>93</v>
      </c>
      <c r="C18" s="53">
        <v>0.65</v>
      </c>
    </row>
    <row r="19" spans="1:3">
      <c r="A19" s="55" t="s">
        <v>67</v>
      </c>
      <c r="B19" s="54" t="s">
        <v>92</v>
      </c>
      <c r="C19" s="53">
        <v>2.5</v>
      </c>
    </row>
    <row r="20" spans="1:3">
      <c r="A20" s="55" t="s">
        <v>91</v>
      </c>
      <c r="B20" s="54" t="s">
        <v>90</v>
      </c>
      <c r="C20" s="53">
        <v>4.5</v>
      </c>
    </row>
    <row r="21" spans="1:3" ht="15.75" thickBot="1">
      <c r="A21" s="52"/>
      <c r="B21" s="51" t="s">
        <v>89</v>
      </c>
      <c r="C21" s="50">
        <f>(((1+C11/100+C12/100+C13/100)*(1+C14/100)*(1+C15/100))/(1-C16/100))-1</f>
        <v>0.26501156538892023</v>
      </c>
    </row>
    <row r="22" spans="1:3">
      <c r="B22" t="s">
        <v>88</v>
      </c>
    </row>
  </sheetData>
  <mergeCells count="4">
    <mergeCell ref="A8:B8"/>
    <mergeCell ref="A1:C5"/>
    <mergeCell ref="A9:C9"/>
    <mergeCell ref="A7:C7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FpaQjQeGeV5JAIpH/CPzAkJK5XU=</DigestValue>
    </Reference>
    <Reference URI="#idOfficeObject" Type="http://www.w3.org/2000/09/xmldsig#Object">
      <DigestMethod Algorithm="http://www.w3.org/2000/09/xmldsig#sha1"/>
      <DigestValue>0KPRZRJTwK5txctLN3twIqc7F1s=</DigestValue>
    </Reference>
  </SignedInfo>
  <SignatureValue>
    CXonKxPfm3tfw9VSyLgDXEgBJNSvxabXrB42y5BuDytcclsnGTfE/kM28OpeBr3ee8objmVS
    4VNouNrYME3m79vUid0MVowYhGPm38wj2UVbjB5zZ0w3Qux7tYwSAj60Mn2g6L/Discg7Wdl
    Rkm9pcKxwwOprtvLWuIIiUZPmWt1I6OCI5DAP91pmTILAYA4VcQPkdlsFhUl+4YMQl6eNNbc
    D9zvjYHv3W2D+kZDcRKQrQPoYhPpZyvkJTC0a0lwAwy6XCUlo11X58aumm7R2jHOBfITCcc/
    jZvoAmxx6B3Z2TRU/VhGjg2WmHXgOl8d0jc5NEMcxu7NJ9qNHLsAPA==
  </SignatureValue>
  <KeyInfo>
    <KeyValue>
      <RSAKeyValue>
        <Modulus>
            veKHArCGmqk8dhUdksPYjxf9LPg8i1SWf+aE9x5a9nJTmZ/Qk7siS2+t1WnD7BF5VNs5w7XF
            QwVhbhsnmc0vGPBPxHGSXisBkkSadM6qIPYEyjYNQJtTq7FBVLizOm0++GC90Jw0N3Y0JTz4
            qEo0/40PhV3twBLQkP0AEe0LSyCkUI6xRsZlpX3lS6KBsoCalglyl9o/T2PSgsyAP58KciAE
            /ZiodW8Em5F6Dgexv/Wv7Ev9g/b5k2W9oPN6aoHfR0g6iUrScOyOA00kl03aw/204m36Xd70
            ugCmfkkShKlokZrcnpVVjh/SwkXqX7Psom/tbJyXKIwkEMmoHbrhEQ==
          </Modulus>
        <Exponent>AQAB</Exponent>
      </RSAKeyValue>
    </KeyValue>
    <X509Data>
      <X509Certificate>
          MIIHtjCCBZ6gAwIBAgIId2IKY7ZNWYcwDQYJKoZIhvcNAQELBQAwezELMAkGA1UEBhMCQlIx
          EzARBgNVBAoTCklDUC1CcmFzaWwxNjA0BgNVBAsTLVNlY3JldGFyaWEgZGEgUmVjZWl0YSBG
          ZWRlcmFsIGRvIEJyYXNpbCAtIFJGQjEfMB0GA1UEAxMWQUMgQ09OU1VMVEkgQlJBU0lMIFJG
          QjAeFw0yNDExMjIxOTAzNTFaFw0yNzExMjIxOTAzNTFaMIHhMQswCQYDVQQGEwJCUjETMBEG
          A1UEChMKSUNQLUJyYXNpbDEXMBUGA1UECxMOMjkxMDM1MjIwMDAxMDkxNjA0BgNVBAsTLVNl
          Y3JldGFyaWEgZGEgUmVjZWl0YSBGZWRlcmFsIGRvIEJyYXNpbCAtIFJGQjEVMBMGA1UECxMM
          UkZCIGUtQ1BGIEEzMRQwEgYDVQQLEwsoRU0gQlJBTkNPKTETMBEGA1UECxMKcHJlc2VuY2lh
          bDEqMCgGA1UEAxMhQUxJQ0UgRkVSTkFOREVTIFJPQ0hBOjEyOTE5NTM5NjU1MIIBIjANBgkq
          hkiG9w0BAQEFAAOCAQ8AMIIBCgKCAQEAveKHArCGmqk8dhUdksPYjxf9LPg8i1SWf+aE9x5a
          9nJTmZ/Qk7siS2+t1WnD7BF5VNs5w7XFQwVhbhsnmc0vGPBPxHGSXisBkkSadM6qIPYEyjYN
          QJtTq7FBVLizOm0++GC90Jw0N3Y0JTz4qEo0/40PhV3twBLQkP0AEe0LSyCkUI6xRsZlpX3l
          S6KBsoCalglyl9o/T2PSgsyAP58KciAE/ZiodW8Em5F6Dgexv/Wv7Ev9g/b5k2W9oPN6aoHf
          R0g6iUrScOyOA00kl03aw/204m36Xd70ugCmfkkShKlokZrcnpVVjh/SwkXqX7Psom/tbJyX
          KIwkEMmoHbrhEQIDAQABo4IC1TCCAtEwHwYDVR0jBBgwFoAUrvGhcHYTavvnlHecMixXyxQ4
          Wd8wDgYDVR0PAQH/BAQDAgXgMIGABgNVHSAEeTB3MHUGBmBMAQIDPjBrMGkGCCsGAQUFBwIB
          Fl1odHRwOi8vcmVwb3NpdG9yaW8uYWNjb25zdWx0aWJyYXNpbC5jb20uYnIvYWMtYWNjb25z
          dWx0aWJyYXNpbHJmYi9kcGMtYWNjb25zdWx0aWJyYXNpbHJmYi5wZGYwgeAGA1UdHwSB2DCB
          1TBooGagZIZiaHR0cDovL3JlcG9zaXRvcmlvLmFjY29uc3VsdGlicmFzaWwuY29tLmJyL2Fj
          LWFjY29uc3VsdGlicmFzaWxyZmIvbGNyLWFjLWFjY29uc3VsdGlicmFzaWxyZmJ2NC5jcmww
          aaBnoGWGY2h0dHA6Ly9yZXBvc2l0b3JpbzIuYWNjb25zdWx0aWJyYXNpbC5jb20uYnIvYWMt
          YWNjb25zdWx0aWJyYXNpbHJmYi9sY3ItYWMtYWNjb25zdWx0aWJyYXNpbHJmYnY0LmNybDB6
          BggrBgEFBQcBAQRuMGwwagYIKwYBBQUHMAKGXmh0dHA6Ly9yZXBvc2l0b3Jpby5hY2NvbnN1
          bHRpYnJhc2lsLmNvbS5ici9hYy1hY2NvbnN1bHRpYnJhc2lscmZiL2FjLWFjY29uc3VsdGli
          cmFzaWxyZmJ2NC5wN2IwgZwGA1UdEQSBlDCBkYEcQUxJQ0VGRVJOQU5ERVM5N0BIT1RNQUlM
          LkNPTaA4BgVgTAEDAaAvEy0wNDA1MTk5NzEyOTE5NTM5NjU1MDAwMDAwMDAwMDAwMDAwMDAw
          MDAwMDAwMDCgHgYFYEwBAwWgFRMTMDAwMDAwMDAwMDAwMDAwMDAwMKAXBgVgTAEDBqAOEwww
          MDAwMDAwMDAwMDAwHQYDVR0lBBYwFAYIKwYBBQUHAwIGCCsGAQUFBwMEMA0GCSqGSIb3DQEB
          CwUAA4ICAQCFl8HqE+AHLffoWUqgIDv03XHPHa7ySNIGF87K6EdfFacB9/HWjdSrio4gUKfI
          pzaO8WyzfEkl7dLVD2DEQwardJX7nIw2UAJCIuqosDX9RQbPQEfCUFN1282yzaVqBS/IbWKY
          vPaG/0YzRdxAhkPgPFwJZp3v160eEBKm2iRXWROEahLZNFa2RaY+CvD8up8x3FDN0ROfnGhU
          B3fpOgCmAKJUb2V9IRzKn38lx9qE0msr/Pk8yzrbAiMir4A6cJiIw6At5ul3Wvsjyd/qfTcZ
          rzucEyP9pvAIKdeGp9hXXs+kjaMZblQu227YM6CAijVe9PtltwYOrXKPSUkZhTy7JbOw+LQC
          36z31M9hm98akysIgMKURki9uPI3wPko8lOZOqNTTifNx2lEOscyHoxVGtnyiblUY6FOx1Vo
          cqTZkrCXTu6h7qzRnCfFBCZ+vXWHSpT9RiP8GkgqyL2OwWC8SCbVlML2/lvhmCotYIE3D18g
          LUSl7oPxUXFrNpQpJ7G0nr8MmprJPClWEqTMOyU0uzL4i4n/vqbyxti4yFJX9lZhceyilcE9
          QOeSPMu6RwE8TRRGG2m9Wcr3pYb4fvmKt1z6bbV2jtIUkT1f9o3ioqPTz/LzloC5guZdLfWm
          hxIOsHC5/STLDtVrVm+5j0dQqNwiw+8JqvS050fUWsY9gg==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  <Reference URI="/xl/calcChain.xml?ContentType=application/vnd.openxmlformats-officedocument.spreadsheetml.calcChain+xml">
        <DigestMethod Algorithm="http://www.w3.org/2000/09/xmldsig#sha1"/>
        <DigestValue>qzVnCkYVhRde7PRbeC01mwR0vw0=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5H7ebduK0CnXN2rgnpqPicuhhdg=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5H7ebduK0CnXN2rgnpqPicuhhdg=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4FWQlOa9K1vyd+ekPKJyQpw7KNk=</DigestValue>
      </Reference>
      <Reference URI="/xl/drawings/drawing1.xml?ContentType=application/vnd.openxmlformats-officedocument.drawing+xml">
        <DigestMethod Algorithm="http://www.w3.org/2000/09/xmldsig#sha1"/>
        <DigestValue>xGMRY81e34nTdbBvEIwVd+86nx0=</DigestValue>
      </Reference>
      <Reference URI="/xl/drawings/drawing2.xml?ContentType=application/vnd.openxmlformats-officedocument.drawing+xml">
        <DigestMethod Algorithm="http://www.w3.org/2000/09/xmldsig#sha1"/>
        <DigestValue>PPGrhPo+AAphpEX+7U2Lt3qc+Hw=</DigestValue>
      </Reference>
      <Reference URI="/xl/drawings/drawing3.xml?ContentType=application/vnd.openxmlformats-officedocument.drawing+xml">
        <DigestMethod Algorithm="http://www.w3.org/2000/09/xmldsig#sha1"/>
        <DigestValue>2/7GeWXbLK3LT1l4lMw0I0vkdaM=</DigestValue>
      </Reference>
      <Reference URI="/xl/media/image1.png?ContentType=image/png">
        <DigestMethod Algorithm="http://www.w3.org/2000/09/xmldsig#sha1"/>
        <DigestValue>YvR8h3djQr74yq4MipIkNKvevj0=</DigestValue>
      </Reference>
      <Reference URI="/xl/media/image2.png?ContentType=image/png">
        <DigestMethod Algorithm="http://www.w3.org/2000/09/xmldsig#sha1"/>
        <DigestValue>SsFIEG1fO2vyP+ohXKrQnnSPatU=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Wm4SeQKSNOklRG60x+5e5X2GNYA=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Wm4SeQKSNOklRG60x+5e5X2GNYA=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Wm4SeQKSNOklRG60x+5e5X2GNYA=</DigestValue>
      </Reference>
      <Reference URI="/xl/sharedStrings.xml?ContentType=application/vnd.openxmlformats-officedocument.spreadsheetml.sharedStrings+xml">
        <DigestMethod Algorithm="http://www.w3.org/2000/09/xmldsig#sha1"/>
        <DigestValue>OMQwB8cILiqCj/Jvu2gf3z7uuYo=</DigestValue>
      </Reference>
      <Reference URI="/xl/styles.xml?ContentType=application/vnd.openxmlformats-officedocument.spreadsheetml.styles+xml">
        <DigestMethod Algorithm="http://www.w3.org/2000/09/xmldsig#sha1"/>
        <DigestValue>5JQdHoYma4rYXlc8yQYrNhpf5ZY=</DigestValue>
      </Reference>
      <Reference URI="/xl/theme/theme1.xml?ContentType=application/vnd.openxmlformats-officedocument.theme+xml">
        <DigestMethod Algorithm="http://www.w3.org/2000/09/xmldsig#sha1"/>
        <DigestValue>4ndmnlBAIaASkBZADSvA64WRy6s=</DigestValue>
      </Reference>
      <Reference URI="/xl/workbook.xml?ContentType=application/vnd.openxmlformats-officedocument.spreadsheetml.sheet.main+xml">
        <DigestMethod Algorithm="http://www.w3.org/2000/09/xmldsig#sha1"/>
        <DigestValue>tbMjM3xVN9/PhVAQe2g5chqR1uY=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axwr4v8os1F2FK1rrDpDlXArYac=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UIRlhld3tK0F6HdXYut+1mb+GAI=</DigestValue>
      </Reference>
      <Reference URI="/xl/worksheets/sheet1.xml?ContentType=application/vnd.openxmlformats-officedocument.spreadsheetml.worksheet+xml">
        <DigestMethod Algorithm="http://www.w3.org/2000/09/xmldsig#sha1"/>
        <DigestValue>4DolYHZBSa+6OiGSyie9QCc1yek=</DigestValue>
      </Reference>
      <Reference URI="/xl/worksheets/sheet2.xml?ContentType=application/vnd.openxmlformats-officedocument.spreadsheetml.worksheet+xml">
        <DigestMethod Algorithm="http://www.w3.org/2000/09/xmldsig#sha1"/>
        <DigestValue>Ag9poW1Ohx3vWJpqPm3D8oVit70=</DigestValue>
      </Reference>
      <Reference URI="/xl/worksheets/sheet3.xml?ContentType=application/vnd.openxmlformats-officedocument.spreadsheetml.worksheet+xml">
        <DigestMethod Algorithm="http://www.w3.org/2000/09/xmldsig#sha1"/>
        <DigestValue>wVcDopnx8kVvEkqLRTlQ/at08yc=</DigestValue>
      </Reference>
    </Manifest>
    <SignatureProperties>
      <SignatureProperty Id="idSignatureTime" Target="#idPackageSignature">
        <mdssi:SignatureTime>
          <mdssi:Format>YYYY-MM-DDThh:mm:ssTZD</mdssi:Format>
          <mdssi:Value>2025-05-08T11:29:34Z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2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PLANILHA ORÇAMENTÁRIA</vt:lpstr>
      <vt:lpstr>CRONOGRAMA FISICO-FINANCEIRO</vt:lpstr>
      <vt:lpstr>BDI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cp:lastPrinted>2025-05-05T16:32:17Z</cp:lastPrinted>
  <dcterms:created xsi:type="dcterms:W3CDTF">2025-03-25T19:09:41Z</dcterms:created>
  <dcterms:modified xsi:type="dcterms:W3CDTF">2025-05-08T11:28:25Z</dcterms:modified>
</cp:coreProperties>
</file>